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365" tabRatio="810" activeTab="0"/>
  </bookViews>
  <sheets>
    <sheet name="재정상태보고서" sheetId="1" r:id="rId1"/>
    <sheet name="(기능별)재정운영보고서" sheetId="2" r:id="rId2"/>
    <sheet name="순자산변동보고서" sheetId="3" r:id="rId3"/>
    <sheet name="(성질별)재정운영보고서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'(기능별)재정운영보고서'!$A$1:$H$49</definedName>
    <definedName name="_xlnm.Print_Area" localSheetId="3">'(성질별)재정운영보고서'!$A$1:$N$103</definedName>
    <definedName name="_xlnm.Print_Area" localSheetId="2">'순자산변동보고서'!$A$1:$N$27</definedName>
    <definedName name="_xlnm.Print_Area" localSheetId="0">'재정상태보고서'!$A$1:$O$128</definedName>
    <definedName name="_xlnm.Print_Titles" localSheetId="3">'(성질별)재정운영보고서'!$5:$5</definedName>
    <definedName name="_xlnm.Print_Titles" localSheetId="0">'재정상태보고서'!$5:$5</definedName>
  </definedNames>
  <calcPr fullCalcOnLoad="1"/>
</workbook>
</file>

<file path=xl/sharedStrings.xml><?xml version="1.0" encoding="utf-8"?>
<sst xmlns="http://schemas.openxmlformats.org/spreadsheetml/2006/main" count="341" uniqueCount="262">
  <si>
    <t>과     목</t>
  </si>
  <si>
    <t>순자산변동보고서</t>
  </si>
  <si>
    <t>기타특별회계</t>
  </si>
  <si>
    <t>일반회계</t>
  </si>
  <si>
    <t>기금회계</t>
  </si>
  <si>
    <t>내부거래</t>
  </si>
  <si>
    <t>계</t>
  </si>
  <si>
    <t xml:space="preserve"> </t>
  </si>
  <si>
    <t>현금및현금성자산</t>
  </si>
  <si>
    <t>미수세금</t>
  </si>
  <si>
    <t>미수세금대손충당금</t>
  </si>
  <si>
    <t>미수세외수입금</t>
  </si>
  <si>
    <t>미수세외수입금대손충당금</t>
  </si>
  <si>
    <t>기타유동자산</t>
  </si>
  <si>
    <t>장기대여금</t>
  </si>
  <si>
    <t>장기투자증권</t>
  </si>
  <si>
    <t>토지</t>
  </si>
  <si>
    <t>입목</t>
  </si>
  <si>
    <t>건물</t>
  </si>
  <si>
    <t>구축물</t>
  </si>
  <si>
    <t>구축물감가상각누계액</t>
  </si>
  <si>
    <t>기계장치</t>
  </si>
  <si>
    <t>기계장치감가상각누계액</t>
  </si>
  <si>
    <t>차량운반구</t>
  </si>
  <si>
    <t>차량운반구감가상각누계액</t>
  </si>
  <si>
    <t>집기비품</t>
  </si>
  <si>
    <t>집기비품감가상각누계액</t>
  </si>
  <si>
    <t>건설중인일반유형자산</t>
  </si>
  <si>
    <t>공원</t>
  </si>
  <si>
    <t>박물관및미술관</t>
  </si>
  <si>
    <t>박물관및미술관감가상각누계액</t>
  </si>
  <si>
    <t>수목원및휴양림</t>
  </si>
  <si>
    <t>수목원및휴양림감가상각누계액</t>
  </si>
  <si>
    <t>체육시설</t>
  </si>
  <si>
    <t>사회복지시설</t>
  </si>
  <si>
    <t>사회복지시설감가상각누계액</t>
  </si>
  <si>
    <t>의료시설</t>
  </si>
  <si>
    <t>의료시설감가상각누계액</t>
  </si>
  <si>
    <t>기타주민편의시설</t>
  </si>
  <si>
    <t>기타주민편의시설감가상각누계액</t>
  </si>
  <si>
    <t>건설중인주민편의시설</t>
  </si>
  <si>
    <t>도로</t>
  </si>
  <si>
    <t>상수도시설</t>
  </si>
  <si>
    <t>하천부속시설</t>
  </si>
  <si>
    <t>농수산기반시설</t>
  </si>
  <si>
    <t>농수산기반시설감가상각누계액</t>
  </si>
  <si>
    <t>기타사회기반시설</t>
  </si>
  <si>
    <t>기타사회기반시설감가상각누계액</t>
  </si>
  <si>
    <t>건설중인사회기반시설</t>
  </si>
  <si>
    <t>보증금</t>
  </si>
  <si>
    <t>무형자산</t>
  </si>
  <si>
    <t>기타유동부채</t>
  </si>
  <si>
    <t>장기차입금</t>
  </si>
  <si>
    <t>퇴직급여충당부채</t>
  </si>
  <si>
    <t>자   산</t>
  </si>
  <si>
    <t>고정순자산</t>
  </si>
  <si>
    <t>지방세수익</t>
  </si>
  <si>
    <t>경상세외수익</t>
  </si>
  <si>
    <t>임시세외수익</t>
  </si>
  <si>
    <t>국고보조금수익</t>
  </si>
  <si>
    <t>급여</t>
  </si>
  <si>
    <t>복리후생비</t>
  </si>
  <si>
    <t>기타인건비</t>
  </si>
  <si>
    <t>도서구입및인쇄비</t>
  </si>
  <si>
    <t>소모품비</t>
  </si>
  <si>
    <t>홍보및광고비</t>
  </si>
  <si>
    <t>지급수수료</t>
  </si>
  <si>
    <t>교육훈련비</t>
  </si>
  <si>
    <t>제세공과금</t>
  </si>
  <si>
    <t>보험료및공제료</t>
  </si>
  <si>
    <t>임차료</t>
  </si>
  <si>
    <t>출장비</t>
  </si>
  <si>
    <t>이자비용</t>
  </si>
  <si>
    <t>업무추진비</t>
  </si>
  <si>
    <t>행사비</t>
  </si>
  <si>
    <t>의회비</t>
  </si>
  <si>
    <t>위탁대행사업비</t>
  </si>
  <si>
    <t>예술단운동부운영비</t>
  </si>
  <si>
    <t>공익근무요원운영비</t>
  </si>
  <si>
    <t>주민자치활동운영비</t>
  </si>
  <si>
    <t>의료기관운영비</t>
  </si>
  <si>
    <t>기타운영비</t>
  </si>
  <si>
    <t>지방자치단체간부담금</t>
  </si>
  <si>
    <t>국가에 대한 부담금</t>
  </si>
  <si>
    <t>운수업계보조금</t>
  </si>
  <si>
    <t>출연금</t>
  </si>
  <si>
    <t>전출금비용</t>
  </si>
  <si>
    <t>기타이전비용</t>
  </si>
  <si>
    <t>지방공기업
특별회계</t>
  </si>
  <si>
    <t xml:space="preserve"> </t>
  </si>
  <si>
    <t>기타순자산의 증가</t>
  </si>
  <si>
    <t>기타순자산의 감소</t>
  </si>
  <si>
    <t>단기금융상품</t>
  </si>
  <si>
    <t>도서관</t>
  </si>
  <si>
    <t>도서관감가상각누계액</t>
  </si>
  <si>
    <t>주차장</t>
  </si>
  <si>
    <t>주차장감가상각누계액</t>
  </si>
  <si>
    <t>공원감가상각누계액</t>
  </si>
  <si>
    <t>체육시설감가상각누계액</t>
  </si>
  <si>
    <t>상수도시설감가상각누계액</t>
  </si>
  <si>
    <t>수질정화시설</t>
  </si>
  <si>
    <t>수질정화시설감가상각누계액</t>
  </si>
  <si>
    <t>폐기물처리시설</t>
  </si>
  <si>
    <t>재활용시설</t>
  </si>
  <si>
    <t>재활용시설감가상각누계액</t>
  </si>
  <si>
    <t>유동성장기차입부채</t>
  </si>
  <si>
    <t>기타비유동부채</t>
  </si>
  <si>
    <t>특정순자산</t>
  </si>
  <si>
    <t>일반순자산</t>
  </si>
  <si>
    <t>재정보전금수익</t>
  </si>
  <si>
    <t>시도비보조금수익</t>
  </si>
  <si>
    <t>회계간전입금수익</t>
  </si>
  <si>
    <t>퇴직급여</t>
  </si>
  <si>
    <t>교육기관운영비보조금</t>
  </si>
  <si>
    <t>민간장학금</t>
  </si>
  <si>
    <t>이차보전금</t>
  </si>
  <si>
    <t>예비군운영보조금</t>
  </si>
  <si>
    <t>일반유형자산감가상각비</t>
  </si>
  <si>
    <t>주민편의시설감가상각비</t>
  </si>
  <si>
    <t>사회기반시설감가상각비</t>
  </si>
  <si>
    <t>무형자산상각비</t>
  </si>
  <si>
    <t>미수세금대손상각비</t>
  </si>
  <si>
    <t xml:space="preserve"> </t>
  </si>
  <si>
    <t>단기대여금</t>
  </si>
  <si>
    <t>기타수익</t>
  </si>
  <si>
    <t>전기오류수정손실</t>
  </si>
  <si>
    <t>일반유형자산수선유지비</t>
  </si>
  <si>
    <t>주민편의시설수선유지비</t>
  </si>
  <si>
    <t>사회기반시설수선유지비</t>
  </si>
  <si>
    <t>기타자산수선유지비</t>
  </si>
  <si>
    <t>재고자산</t>
  </si>
  <si>
    <t>문화및관광시설</t>
  </si>
  <si>
    <t>문화및관광시설감가상각누계액</t>
  </si>
  <si>
    <t>폐기물처리시설감가상각누계액</t>
  </si>
  <si>
    <t>기타투자자산</t>
  </si>
  <si>
    <t>(단위: 원)</t>
  </si>
  <si>
    <t>지방교부세수익</t>
  </si>
  <si>
    <t>연구개발비</t>
  </si>
  <si>
    <t xml:space="preserve"> </t>
  </si>
  <si>
    <t>(단위: 천원)</t>
  </si>
  <si>
    <t xml:space="preserve"> </t>
  </si>
  <si>
    <t>Ⅰ. 자체조달수익</t>
  </si>
  <si>
    <t>Ⅱ. 정부간이전수익</t>
  </si>
  <si>
    <t>Ⅲ. 기타수익</t>
  </si>
  <si>
    <t>Ⅵ. 운영비</t>
  </si>
  <si>
    <t>Ⅶ. 정부간이전비용</t>
  </si>
  <si>
    <t>Ⅷ. 기타이전비용</t>
  </si>
  <si>
    <t>Ⅸ. 기타비용</t>
  </si>
  <si>
    <t>XI. 운영차액</t>
  </si>
  <si>
    <t>Ⅹ. 비용총계</t>
  </si>
  <si>
    <t>Ⅰ. 기초순자산</t>
  </si>
  <si>
    <t>기타일반유형자산</t>
  </si>
  <si>
    <t>기타일반유형자산감가상각누계액</t>
  </si>
  <si>
    <t>장기금융상품</t>
  </si>
  <si>
    <t>자산처분손실</t>
  </si>
  <si>
    <t>위원회운영비</t>
  </si>
  <si>
    <t>민간보조금</t>
  </si>
  <si>
    <t>기타비용</t>
  </si>
  <si>
    <t>미수징수교부금</t>
  </si>
  <si>
    <t>건물감가상각누계액</t>
  </si>
  <si>
    <t>기타비유동자산</t>
  </si>
  <si>
    <t>미수세외수입금대손상각비</t>
  </si>
  <si>
    <t xml:space="preserve">기타특별회계 </t>
  </si>
  <si>
    <t>2007년 12월 31일 현재</t>
  </si>
  <si>
    <t>과목</t>
  </si>
  <si>
    <t>Ⅰ. 유동자산</t>
  </si>
  <si>
    <t>Ⅱ. 투자자산</t>
  </si>
  <si>
    <t>Ⅲ. 일반유형자산</t>
  </si>
  <si>
    <t>부     채</t>
  </si>
  <si>
    <t>Ⅰ. 유동부채</t>
  </si>
  <si>
    <t>Ⅱ. 장기차입부채</t>
  </si>
  <si>
    <t xml:space="preserve">기금 </t>
  </si>
  <si>
    <t>교육시설</t>
  </si>
  <si>
    <t>교육시설감가상각누계액</t>
  </si>
  <si>
    <t>어항및항만시설</t>
  </si>
  <si>
    <t>어항및항만시설감가상각누계액</t>
  </si>
  <si>
    <t xml:space="preserve"> </t>
  </si>
  <si>
    <t>(단위: 원)</t>
  </si>
  <si>
    <t>2007년 1월 1일 부터  2007년 12월 31일 까지</t>
  </si>
  <si>
    <t>(단위:천원)</t>
  </si>
  <si>
    <t>Ⅰ. 자체조달수익</t>
  </si>
  <si>
    <t>Ⅱ. 정부간이전수익</t>
  </si>
  <si>
    <t>Ⅴ. 인건비</t>
  </si>
  <si>
    <t>Ⅳ. 수익총계</t>
  </si>
  <si>
    <t>재정상태보고서</t>
  </si>
  <si>
    <t>(단위: 천원)</t>
  </si>
  <si>
    <t>Ⅲ. 기타비유동부채</t>
  </si>
  <si>
    <t>(부채총계)</t>
  </si>
  <si>
    <t>Ⅰ. 고정순자산</t>
  </si>
  <si>
    <t>Ⅱ. 특정순자산</t>
  </si>
  <si>
    <t>Ⅲ. 일반순자산</t>
  </si>
  <si>
    <t>(순자산총계)</t>
  </si>
  <si>
    <t>(부채와 순자산총계)</t>
  </si>
  <si>
    <t>Ⅳ. 주민편의시설</t>
  </si>
  <si>
    <t>Ⅴ. 사회기반시설</t>
  </si>
  <si>
    <t>Ⅵ. 기타비유동자산</t>
  </si>
  <si>
    <t>(자산총계)</t>
  </si>
  <si>
    <t>2007년 1월 1일 부터 2007년 12월 31일 까지</t>
  </si>
  <si>
    <t>Ⅲ. 순자산의 증가</t>
  </si>
  <si>
    <t>Ⅳ. 순자산의 감소</t>
  </si>
  <si>
    <t>Ⅴ. 기말순자산</t>
  </si>
  <si>
    <t>Ⅱ. 운영차액</t>
  </si>
  <si>
    <t>자산-부채-순자산=0</t>
  </si>
  <si>
    <t>자산-부채및순자산=0</t>
  </si>
  <si>
    <t>수익-비용-운영차액=0</t>
  </si>
  <si>
    <t>순자산-기말순자산=0</t>
  </si>
  <si>
    <t xml:space="preserve">성질별 재정운영보고서 </t>
  </si>
  <si>
    <t>입법및선거</t>
  </si>
  <si>
    <t>일반행정</t>
  </si>
  <si>
    <t>교육및문화</t>
  </si>
  <si>
    <t>보건및생활환경 개선</t>
  </si>
  <si>
    <t>사회보장</t>
  </si>
  <si>
    <t>주택 및 지역사회개발</t>
  </si>
  <si>
    <t>농수산개발</t>
  </si>
  <si>
    <t>지역경제개발</t>
  </si>
  <si>
    <t>국토자원보존 개발</t>
  </si>
  <si>
    <t>교통관리</t>
  </si>
  <si>
    <t>민방위관리</t>
  </si>
  <si>
    <t>소방관리</t>
  </si>
  <si>
    <t>지원 및 기타경비</t>
  </si>
  <si>
    <t>Ⅵ. 비용총계</t>
  </si>
  <si>
    <t>Ⅶ. 운영차액</t>
  </si>
  <si>
    <t xml:space="preserve"> </t>
  </si>
  <si>
    <t xml:space="preserve">기능별 재정운영보고서 </t>
  </si>
  <si>
    <t>Ⅴ. 비용</t>
  </si>
  <si>
    <t>자치단체간부담금수익</t>
  </si>
  <si>
    <t>성질 차액-기능 차액=0</t>
  </si>
  <si>
    <t>회계별-내부거래
-합계=0</t>
  </si>
  <si>
    <t>일반회계</t>
  </si>
  <si>
    <t>전기오류수정이익</t>
  </si>
  <si>
    <t>관리전환에 의한 자산증가</t>
  </si>
  <si>
    <t>기부채납에 의한 자산 증가</t>
  </si>
  <si>
    <t>관리전환에 의한 자산감소</t>
  </si>
  <si>
    <t>연료비</t>
  </si>
  <si>
    <t>자산감액손실</t>
  </si>
  <si>
    <t>동물원</t>
  </si>
  <si>
    <t>동물원감가상각누계액</t>
  </si>
  <si>
    <t>대손충당금환입</t>
  </si>
  <si>
    <t>관리책임자산취득비</t>
  </si>
  <si>
    <t>국제기관부담금</t>
  </si>
  <si>
    <t>단기대여금대손충당금</t>
  </si>
  <si>
    <t>장기대여금대손충당금</t>
  </si>
  <si>
    <t>단기대여금대손상각비</t>
  </si>
  <si>
    <t>일반미수금대손상각비</t>
  </si>
  <si>
    <t>장기대여금대손상각비</t>
  </si>
  <si>
    <t>미수정부간이전수익</t>
  </si>
  <si>
    <t>단기차입금</t>
  </si>
  <si>
    <t>시도비보조금반환금수익</t>
  </si>
  <si>
    <t>징수교부금</t>
  </si>
  <si>
    <t>시도비보조금</t>
  </si>
  <si>
    <t>교육비특별회계전출금</t>
  </si>
  <si>
    <t>재정보전금</t>
  </si>
  <si>
    <t>기부금수익</t>
  </si>
  <si>
    <t>지방채증권</t>
  </si>
  <si>
    <t>사천시</t>
  </si>
  <si>
    <t>회계별-
내부거래-합계=0</t>
  </si>
  <si>
    <t xml:space="preserve"> </t>
  </si>
  <si>
    <t xml:space="preserve">지방공기업
특별회계 </t>
  </si>
  <si>
    <t xml:space="preserve">내부거래 </t>
  </si>
  <si>
    <t xml:space="preserve">계 </t>
  </si>
  <si>
    <t xml:space="preserve"> </t>
  </si>
  <si>
    <t xml:space="preserve"> 회계별-
내부거래-합계=0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</si>
</sst>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\(#,##0.0\)"/>
    <numFmt numFmtId="179" formatCode="_-* #,##0_-;\-* #,##0_-;_-* &quot;-&quot;??_-;_-@_-"/>
    <numFmt numFmtId="180" formatCode="#,##0_ "/>
    <numFmt numFmtId="181" formatCode="#,##0;\-#,##0;\-"/>
    <numFmt numFmtId="182" formatCode="_-* #,##0.0_-;\-* #,##0.0_-;_-* &quot;-&quot;_-;_-@_-"/>
    <numFmt numFmtId="183" formatCode="#,##0;[Red]#,##0"/>
    <numFmt numFmtId="184" formatCode="#,##0.0_);[Red]\(#,##0.0\)"/>
    <numFmt numFmtId="185" formatCode="#,##0.00_);[Red]\(#,##0.00\)"/>
    <numFmt numFmtId="186" formatCode="#,##0.000_);[Red]\(#,##0.000\)"/>
    <numFmt numFmtId="187" formatCode="0_);[Red]\(0\)"/>
    <numFmt numFmtId="188" formatCode="[$-412]yyyy&quot;년&quot;\ m&quot;월&quot;\ d&quot;일&quot;\ dddd"/>
    <numFmt numFmtId="189" formatCode="0.0%"/>
  </numFmts>
  <fonts count="15">
    <font>
      <sz val="11"/>
      <name val="돋움"/>
      <family val="3"/>
    </font>
    <font>
      <sz val="8"/>
      <name val="돋움"/>
      <family val="3"/>
    </font>
    <font>
      <u val="single"/>
      <sz val="8.8"/>
      <color indexed="12"/>
      <name val="돋움"/>
      <family val="3"/>
    </font>
    <font>
      <u val="single"/>
      <sz val="8.8"/>
      <color indexed="36"/>
      <name val="돋움"/>
      <family val="3"/>
    </font>
    <font>
      <b/>
      <sz val="10"/>
      <name val="바탕"/>
      <family val="1"/>
    </font>
    <font>
      <sz val="10"/>
      <name val="바탕"/>
      <family val="1"/>
    </font>
    <font>
      <sz val="9"/>
      <name val="돋움"/>
      <family val="3"/>
    </font>
    <font>
      <sz val="8.5"/>
      <name val="바탕"/>
      <family val="1"/>
    </font>
    <font>
      <b/>
      <sz val="11"/>
      <name val="돋움"/>
      <family val="3"/>
    </font>
    <font>
      <sz val="10"/>
      <name val="HY헤드라인M"/>
      <family val="1"/>
    </font>
    <font>
      <sz val="18"/>
      <name val="HY헤드라인M"/>
      <family val="1"/>
    </font>
    <font>
      <sz val="11"/>
      <name val="HY헤드라인M"/>
      <family val="1"/>
    </font>
    <font>
      <sz val="8.5"/>
      <name val="HY헤드라인M"/>
      <family val="1"/>
    </font>
    <font>
      <sz val="11"/>
      <name val="바탕"/>
      <family val="1"/>
    </font>
    <font>
      <sz val="10"/>
      <name val="돋움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41" fontId="0" fillId="0" borderId="0" xfId="17" applyAlignment="1">
      <alignment/>
    </xf>
    <xf numFmtId="176" fontId="4" fillId="0" borderId="1" xfId="17" applyNumberFormat="1" applyFont="1" applyBorder="1" applyAlignment="1">
      <alignment/>
    </xf>
    <xf numFmtId="176" fontId="5" fillId="0" borderId="2" xfId="22" applyNumberFormat="1" applyFont="1" applyBorder="1" applyAlignment="1">
      <alignment horizontal="center" vertical="center" wrapText="1" shrinkToFit="1"/>
      <protection/>
    </xf>
    <xf numFmtId="41" fontId="5" fillId="0" borderId="1" xfId="17" applyFont="1" applyBorder="1" applyAlignment="1">
      <alignment/>
    </xf>
    <xf numFmtId="41" fontId="5" fillId="0" borderId="0" xfId="17" applyFont="1" applyAlignment="1">
      <alignment/>
    </xf>
    <xf numFmtId="41" fontId="4" fillId="0" borderId="1" xfId="17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5" fillId="0" borderId="1" xfId="0" applyNumberFormat="1" applyFont="1" applyFill="1" applyBorder="1" applyAlignment="1">
      <alignment/>
    </xf>
    <xf numFmtId="176" fontId="5" fillId="0" borderId="1" xfId="0" applyNumberFormat="1" applyFont="1" applyBorder="1" applyAlignment="1">
      <alignment/>
    </xf>
    <xf numFmtId="176" fontId="5" fillId="0" borderId="1" xfId="0" applyNumberFormat="1" applyFont="1" applyFill="1" applyBorder="1" applyAlignment="1">
      <alignment horizontal="right"/>
    </xf>
    <xf numFmtId="176" fontId="4" fillId="0" borderId="1" xfId="0" applyNumberFormat="1" applyFont="1" applyBorder="1" applyAlignment="1">
      <alignment/>
    </xf>
    <xf numFmtId="41" fontId="0" fillId="0" borderId="0" xfId="17" applyFont="1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4" fillId="0" borderId="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17" applyNumberFormat="1" applyFont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Border="1" applyAlignment="1">
      <alignment horizontal="left" vertical="center"/>
    </xf>
    <xf numFmtId="176" fontId="5" fillId="0" borderId="0" xfId="22" applyNumberFormat="1" applyFont="1" applyBorder="1" applyAlignment="1">
      <alignment horizontal="left" vertical="center"/>
      <protection/>
    </xf>
    <xf numFmtId="41" fontId="4" fillId="0" borderId="1" xfId="17" applyFont="1" applyBorder="1" applyAlignment="1">
      <alignment/>
    </xf>
    <xf numFmtId="41" fontId="4" fillId="0" borderId="3" xfId="17" applyFont="1" applyBorder="1" applyAlignment="1">
      <alignment/>
    </xf>
    <xf numFmtId="41" fontId="4" fillId="0" borderId="1" xfId="17" applyFont="1" applyBorder="1" applyAlignment="1">
      <alignment horizontal="right"/>
    </xf>
    <xf numFmtId="41" fontId="4" fillId="0" borderId="0" xfId="17" applyFont="1" applyBorder="1" applyAlignment="1">
      <alignment horizontal="right"/>
    </xf>
    <xf numFmtId="41" fontId="5" fillId="0" borderId="1" xfId="17" applyFont="1" applyBorder="1" applyAlignment="1">
      <alignment/>
    </xf>
    <xf numFmtId="41" fontId="0" fillId="0" borderId="0" xfId="17" applyFont="1" applyAlignment="1">
      <alignment/>
    </xf>
    <xf numFmtId="41" fontId="7" fillId="0" borderId="0" xfId="17" applyFont="1" applyAlignment="1">
      <alignment/>
    </xf>
    <xf numFmtId="41" fontId="5" fillId="0" borderId="0" xfId="17" applyFont="1" applyFill="1" applyAlignment="1">
      <alignment/>
    </xf>
    <xf numFmtId="41" fontId="6" fillId="0" borderId="0" xfId="17" applyFont="1" applyAlignment="1">
      <alignment/>
    </xf>
    <xf numFmtId="41" fontId="5" fillId="0" borderId="1" xfId="17" applyFont="1" applyBorder="1" applyAlignment="1">
      <alignment horizontal="right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10" fillId="0" borderId="0" xfId="17" applyNumberFormat="1" applyFont="1" applyAlignment="1">
      <alignment horizontal="right" vertical="center"/>
    </xf>
    <xf numFmtId="176" fontId="10" fillId="0" borderId="0" xfId="17" applyNumberFormat="1" applyFont="1" applyFill="1" applyAlignment="1">
      <alignment horizontal="right" vertical="center"/>
    </xf>
    <xf numFmtId="41" fontId="10" fillId="0" borderId="0" xfId="17" applyFont="1" applyAlignment="1">
      <alignment horizontal="right" vertical="center"/>
    </xf>
    <xf numFmtId="176" fontId="0" fillId="0" borderId="0" xfId="0" applyNumberFormat="1" applyAlignment="1">
      <alignment vertical="center"/>
    </xf>
    <xf numFmtId="41" fontId="5" fillId="0" borderId="0" xfId="17" applyFont="1" applyAlignment="1">
      <alignment vertical="center"/>
    </xf>
    <xf numFmtId="41" fontId="0" fillId="0" borderId="0" xfId="17" applyFont="1" applyAlignment="1">
      <alignment vertical="center"/>
    </xf>
    <xf numFmtId="176" fontId="4" fillId="0" borderId="1" xfId="17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" xfId="17" applyNumberFormat="1" applyFont="1" applyBorder="1" applyAlignment="1">
      <alignment vertical="center"/>
    </xf>
    <xf numFmtId="41" fontId="5" fillId="0" borderId="3" xfId="17" applyFont="1" applyBorder="1" applyAlignment="1">
      <alignment vertical="center"/>
    </xf>
    <xf numFmtId="41" fontId="5" fillId="0" borderId="1" xfId="17" applyFont="1" applyBorder="1" applyAlignment="1">
      <alignment vertical="center"/>
    </xf>
    <xf numFmtId="41" fontId="4" fillId="0" borderId="1" xfId="17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1" fontId="4" fillId="0" borderId="3" xfId="17" applyFont="1" applyBorder="1" applyAlignment="1">
      <alignment vertical="center"/>
    </xf>
    <xf numFmtId="189" fontId="8" fillId="0" borderId="0" xfId="15" applyNumberFormat="1" applyFont="1" applyAlignment="1">
      <alignment vertical="center"/>
    </xf>
    <xf numFmtId="189" fontId="0" fillId="0" borderId="0" xfId="15" applyNumberFormat="1" applyFont="1" applyAlignment="1">
      <alignment vertical="center"/>
    </xf>
    <xf numFmtId="41" fontId="5" fillId="0" borderId="0" xfId="17" applyFont="1" applyBorder="1" applyAlignment="1">
      <alignment vertical="center"/>
    </xf>
    <xf numFmtId="176" fontId="5" fillId="0" borderId="1" xfId="22" applyNumberFormat="1" applyFont="1" applyFill="1" applyBorder="1" applyAlignment="1">
      <alignment vertical="center" shrinkToFit="1"/>
      <protection/>
    </xf>
    <xf numFmtId="41" fontId="4" fillId="0" borderId="0" xfId="17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0" fillId="0" borderId="0" xfId="17" applyNumberFormat="1" applyAlignment="1">
      <alignment vertical="center"/>
    </xf>
    <xf numFmtId="41" fontId="0" fillId="0" borderId="0" xfId="17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41" fontId="4" fillId="0" borderId="2" xfId="17" applyFont="1" applyBorder="1" applyAlignment="1">
      <alignment horizontal="center" vertical="center"/>
    </xf>
    <xf numFmtId="41" fontId="10" fillId="0" borderId="0" xfId="17" applyFont="1" applyFill="1" applyAlignment="1">
      <alignment horizontal="right" vertical="center"/>
    </xf>
    <xf numFmtId="41" fontId="5" fillId="0" borderId="4" xfId="17" applyFont="1" applyFill="1" applyBorder="1" applyAlignment="1">
      <alignment horizontal="center" vertical="center"/>
    </xf>
    <xf numFmtId="41" fontId="5" fillId="0" borderId="0" xfId="17" applyFont="1" applyFill="1" applyBorder="1" applyAlignment="1">
      <alignment vertical="center" shrinkToFit="1"/>
    </xf>
    <xf numFmtId="41" fontId="5" fillId="0" borderId="2" xfId="17" applyFont="1" applyBorder="1" applyAlignment="1">
      <alignment horizontal="center" vertical="center" wrapText="1" shrinkToFit="1"/>
    </xf>
    <xf numFmtId="41" fontId="5" fillId="0" borderId="4" xfId="17" applyFont="1" applyBorder="1" applyAlignment="1">
      <alignment horizontal="center" vertical="center" wrapText="1" shrinkToFit="1"/>
    </xf>
    <xf numFmtId="41" fontId="5" fillId="0" borderId="0" xfId="17" applyFont="1" applyAlignment="1">
      <alignment horizontal="right" vertical="center"/>
    </xf>
    <xf numFmtId="176" fontId="11" fillId="0" borderId="0" xfId="0" applyNumberFormat="1" applyFont="1" applyAlignment="1">
      <alignment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0" xfId="17" applyNumberFormat="1" applyFont="1" applyAlignment="1">
      <alignment horizontal="right" vertical="center"/>
    </xf>
    <xf numFmtId="176" fontId="9" fillId="0" borderId="0" xfId="0" applyNumberFormat="1" applyFont="1" applyBorder="1" applyAlignment="1">
      <alignment/>
    </xf>
    <xf numFmtId="41" fontId="11" fillId="0" borderId="0" xfId="17" applyFont="1" applyAlignment="1">
      <alignment vertical="center"/>
    </xf>
    <xf numFmtId="176" fontId="11" fillId="0" borderId="0" xfId="0" applyNumberFormat="1" applyFont="1" applyAlignment="1">
      <alignment vertical="center"/>
    </xf>
    <xf numFmtId="41" fontId="9" fillId="0" borderId="0" xfId="17" applyFont="1" applyAlignment="1">
      <alignment vertical="center"/>
    </xf>
    <xf numFmtId="41" fontId="9" fillId="0" borderId="0" xfId="17" applyFont="1" applyFill="1" applyAlignment="1">
      <alignment vertical="center"/>
    </xf>
    <xf numFmtId="41" fontId="9" fillId="0" borderId="0" xfId="17" applyFont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left" vertical="center"/>
    </xf>
    <xf numFmtId="41" fontId="9" fillId="0" borderId="0" xfId="17" applyFont="1" applyFill="1" applyAlignment="1">
      <alignment horizontal="right" vertical="center"/>
    </xf>
    <xf numFmtId="41" fontId="5" fillId="0" borderId="1" xfId="17" applyFont="1" applyFill="1" applyBorder="1" applyAlignment="1">
      <alignment/>
    </xf>
    <xf numFmtId="41" fontId="11" fillId="0" borderId="0" xfId="17" applyFont="1" applyAlignment="1">
      <alignment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/>
    </xf>
    <xf numFmtId="41" fontId="12" fillId="0" borderId="0" xfId="17" applyFont="1" applyAlignment="1">
      <alignment/>
    </xf>
    <xf numFmtId="176" fontId="9" fillId="0" borderId="0" xfId="0" applyNumberFormat="1" applyFont="1" applyAlignment="1">
      <alignment/>
    </xf>
    <xf numFmtId="41" fontId="12" fillId="0" borderId="0" xfId="17" applyFont="1" applyAlignment="1">
      <alignment horizontal="right" vertical="center"/>
    </xf>
    <xf numFmtId="41" fontId="5" fillId="0" borderId="1" xfId="17" applyFont="1" applyBorder="1" applyAlignment="1">
      <alignment horizontal="center"/>
    </xf>
    <xf numFmtId="41" fontId="5" fillId="0" borderId="0" xfId="17" applyFont="1" applyBorder="1" applyAlignment="1">
      <alignment/>
    </xf>
    <xf numFmtId="41" fontId="5" fillId="0" borderId="3" xfId="17" applyFont="1" applyBorder="1" applyAlignment="1">
      <alignment/>
    </xf>
    <xf numFmtId="41" fontId="5" fillId="0" borderId="0" xfId="17" applyFont="1" applyAlignment="1">
      <alignment horizontal="right"/>
    </xf>
    <xf numFmtId="0" fontId="5" fillId="0" borderId="0" xfId="21" applyFont="1" applyAlignment="1">
      <alignment horizontal="center" vertical="center"/>
      <protection/>
    </xf>
    <xf numFmtId="41" fontId="13" fillId="0" borderId="0" xfId="17" applyFont="1" applyAlignment="1">
      <alignment horizontal="center" vertical="center" wrapText="1"/>
    </xf>
    <xf numFmtId="0" fontId="5" fillId="0" borderId="0" xfId="21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41" fontId="14" fillId="0" borderId="0" xfId="17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41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41" fontId="4" fillId="0" borderId="1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41" fontId="4" fillId="0" borderId="1" xfId="17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22" applyFont="1" applyFill="1" applyBorder="1" applyAlignment="1">
      <alignment vertical="center"/>
      <protection/>
    </xf>
    <xf numFmtId="41" fontId="9" fillId="0" borderId="5" xfId="17" applyFont="1" applyFill="1" applyBorder="1" applyAlignment="1">
      <alignment horizontal="center" vertical="center" wrapText="1" shrinkToFit="1"/>
    </xf>
    <xf numFmtId="41" fontId="9" fillId="0" borderId="6" xfId="17" applyFont="1" applyFill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/>
    </xf>
    <xf numFmtId="41" fontId="5" fillId="0" borderId="8" xfId="17" applyFont="1" applyBorder="1" applyAlignment="1">
      <alignment/>
    </xf>
    <xf numFmtId="176" fontId="9" fillId="0" borderId="7" xfId="0" applyNumberFormat="1" applyFont="1" applyBorder="1" applyAlignment="1">
      <alignment/>
    </xf>
    <xf numFmtId="41" fontId="4" fillId="0" borderId="8" xfId="17" applyFont="1" applyBorder="1" applyAlignment="1">
      <alignment/>
    </xf>
    <xf numFmtId="176" fontId="4" fillId="0" borderId="7" xfId="0" applyNumberFormat="1" applyFont="1" applyBorder="1" applyAlignment="1">
      <alignment/>
    </xf>
    <xf numFmtId="41" fontId="4" fillId="0" borderId="8" xfId="17" applyFont="1" applyBorder="1" applyAlignment="1">
      <alignment horizontal="right"/>
    </xf>
    <xf numFmtId="176" fontId="5" fillId="0" borderId="7" xfId="0" applyNumberFormat="1" applyFont="1" applyFill="1" applyBorder="1" applyAlignment="1">
      <alignment/>
    </xf>
    <xf numFmtId="41" fontId="5" fillId="0" borderId="8" xfId="17" applyFont="1" applyBorder="1" applyAlignment="1">
      <alignment/>
    </xf>
    <xf numFmtId="41" fontId="4" fillId="0" borderId="8" xfId="17" applyFont="1" applyBorder="1" applyAlignment="1">
      <alignment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41" fontId="4" fillId="0" borderId="11" xfId="17" applyFont="1" applyFill="1" applyBorder="1" applyAlignment="1">
      <alignment vertical="center"/>
    </xf>
    <xf numFmtId="41" fontId="4" fillId="0" borderId="12" xfId="17" applyFont="1" applyFill="1" applyBorder="1" applyAlignment="1">
      <alignment vertical="center"/>
    </xf>
    <xf numFmtId="41" fontId="4" fillId="0" borderId="13" xfId="17" applyFont="1" applyFill="1" applyBorder="1" applyAlignment="1">
      <alignment vertical="center"/>
    </xf>
    <xf numFmtId="41" fontId="9" fillId="0" borderId="5" xfId="17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5" xfId="22" applyNumberFormat="1" applyFont="1" applyBorder="1" applyAlignment="1">
      <alignment horizontal="center" vertical="center" wrapText="1" shrinkToFit="1"/>
      <protection/>
    </xf>
    <xf numFmtId="41" fontId="9" fillId="0" borderId="14" xfId="17" applyFont="1" applyBorder="1" applyAlignment="1">
      <alignment horizontal="center" vertical="center" wrapText="1" shrinkToFit="1"/>
    </xf>
    <xf numFmtId="41" fontId="9" fillId="0" borderId="6" xfId="17" applyFont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1" fontId="4" fillId="0" borderId="8" xfId="0" applyNumberFormat="1" applyFont="1" applyBorder="1" applyAlignment="1">
      <alignment/>
    </xf>
    <xf numFmtId="0" fontId="9" fillId="0" borderId="7" xfId="22" applyFont="1" applyFill="1" applyBorder="1" applyAlignment="1">
      <alignment vertical="center"/>
      <protection/>
    </xf>
    <xf numFmtId="0" fontId="4" fillId="0" borderId="7" xfId="22" applyFont="1" applyFill="1" applyBorder="1" applyAlignment="1">
      <alignment vertical="center"/>
      <protection/>
    </xf>
    <xf numFmtId="0" fontId="5" fillId="0" borderId="7" xfId="22" applyFont="1" applyFill="1" applyBorder="1">
      <alignment/>
      <protection/>
    </xf>
    <xf numFmtId="41" fontId="5" fillId="0" borderId="8" xfId="17" applyFont="1" applyFill="1" applyBorder="1" applyAlignment="1">
      <alignment/>
    </xf>
    <xf numFmtId="41" fontId="4" fillId="0" borderId="8" xfId="17" applyFont="1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41" fontId="0" fillId="0" borderId="11" xfId="17" applyBorder="1" applyAlignment="1">
      <alignment/>
    </xf>
    <xf numFmtId="0" fontId="5" fillId="0" borderId="11" xfId="0" applyFont="1" applyBorder="1" applyAlignment="1">
      <alignment/>
    </xf>
    <xf numFmtId="41" fontId="5" fillId="0" borderId="11" xfId="17" applyFont="1" applyBorder="1" applyAlignment="1">
      <alignment/>
    </xf>
    <xf numFmtId="41" fontId="5" fillId="0" borderId="13" xfId="17" applyFont="1" applyBorder="1" applyAlignment="1">
      <alignment/>
    </xf>
    <xf numFmtId="41" fontId="9" fillId="0" borderId="5" xfId="17" applyFont="1" applyFill="1" applyBorder="1" applyAlignment="1">
      <alignment horizontal="center" vertical="center"/>
    </xf>
    <xf numFmtId="41" fontId="9" fillId="0" borderId="15" xfId="17" applyFont="1" applyFill="1" applyBorder="1" applyAlignment="1">
      <alignment horizontal="center" vertical="center"/>
    </xf>
    <xf numFmtId="41" fontId="5" fillId="0" borderId="16" xfId="17" applyFont="1" applyBorder="1" applyAlignment="1">
      <alignment horizontal="center" vertical="center" wrapText="1" shrinkToFit="1"/>
    </xf>
    <xf numFmtId="41" fontId="4" fillId="0" borderId="17" xfId="17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41" fontId="5" fillId="0" borderId="17" xfId="17" applyFont="1" applyBorder="1" applyAlignment="1">
      <alignment vertical="center"/>
    </xf>
    <xf numFmtId="176" fontId="5" fillId="0" borderId="7" xfId="22" applyNumberFormat="1" applyFont="1" applyBorder="1" applyAlignment="1">
      <alignment horizontal="left" vertical="center"/>
      <protection/>
    </xf>
    <xf numFmtId="41" fontId="5" fillId="0" borderId="8" xfId="17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41" fontId="4" fillId="0" borderId="8" xfId="17" applyFont="1" applyBorder="1" applyAlignment="1">
      <alignment vertical="center"/>
    </xf>
    <xf numFmtId="176" fontId="5" fillId="0" borderId="9" xfId="17" applyNumberFormat="1" applyFont="1" applyBorder="1" applyAlignment="1">
      <alignment vertical="center"/>
    </xf>
    <xf numFmtId="176" fontId="5" fillId="0" borderId="12" xfId="17" applyNumberFormat="1" applyFont="1" applyBorder="1" applyAlignment="1">
      <alignment vertical="center"/>
    </xf>
    <xf numFmtId="176" fontId="5" fillId="0" borderId="11" xfId="17" applyNumberFormat="1" applyFont="1" applyBorder="1" applyAlignment="1">
      <alignment vertical="center"/>
    </xf>
    <xf numFmtId="41" fontId="5" fillId="0" borderId="11" xfId="17" applyFont="1" applyBorder="1" applyAlignment="1">
      <alignment vertical="center"/>
    </xf>
    <xf numFmtId="41" fontId="5" fillId="0" borderId="12" xfId="17" applyFont="1" applyBorder="1" applyAlignment="1">
      <alignment vertical="center"/>
    </xf>
    <xf numFmtId="41" fontId="5" fillId="0" borderId="18" xfId="17" applyFont="1" applyBorder="1" applyAlignment="1">
      <alignment vertical="center"/>
    </xf>
    <xf numFmtId="41" fontId="6" fillId="0" borderId="0" xfId="17" applyFont="1" applyFill="1" applyAlignment="1">
      <alignment/>
    </xf>
    <xf numFmtId="176" fontId="13" fillId="0" borderId="0" xfId="0" applyNumberFormat="1" applyFont="1" applyAlignment="1">
      <alignment vertical="center"/>
    </xf>
    <xf numFmtId="176" fontId="5" fillId="0" borderId="16" xfId="17" applyNumberFormat="1" applyFont="1" applyBorder="1" applyAlignment="1">
      <alignment horizontal="center" vertical="center" wrapText="1"/>
    </xf>
    <xf numFmtId="176" fontId="4" fillId="0" borderId="17" xfId="17" applyNumberFormat="1" applyFont="1" applyBorder="1" applyAlignment="1">
      <alignment vertical="center"/>
    </xf>
    <xf numFmtId="176" fontId="5" fillId="0" borderId="17" xfId="17" applyNumberFormat="1" applyFont="1" applyBorder="1" applyAlignment="1">
      <alignment vertical="center"/>
    </xf>
    <xf numFmtId="176" fontId="5" fillId="0" borderId="18" xfId="17" applyNumberFormat="1" applyFont="1" applyBorder="1" applyAlignment="1">
      <alignment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5" xfId="22" applyNumberFormat="1" applyFont="1" applyFill="1" applyBorder="1" applyAlignment="1">
      <alignment horizontal="center" vertical="center" wrapText="1" shrinkToFit="1"/>
      <protection/>
    </xf>
    <xf numFmtId="176" fontId="9" fillId="0" borderId="15" xfId="22" applyNumberFormat="1" applyFont="1" applyFill="1" applyBorder="1" applyAlignment="1">
      <alignment horizontal="center" vertical="center" wrapText="1" shrinkToFit="1"/>
      <protection/>
    </xf>
    <xf numFmtId="176" fontId="9" fillId="0" borderId="19" xfId="17" applyNumberFormat="1" applyFont="1" applyFill="1" applyBorder="1" applyAlignment="1">
      <alignment horizontal="center" vertical="center" wrapText="1"/>
    </xf>
    <xf numFmtId="176" fontId="5" fillId="0" borderId="17" xfId="0" applyNumberFormat="1" applyFont="1" applyBorder="1" applyAlignment="1">
      <alignment/>
    </xf>
    <xf numFmtId="176" fontId="4" fillId="0" borderId="17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4" fillId="0" borderId="18" xfId="0" applyNumberFormat="1" applyFont="1" applyFill="1" applyBorder="1" applyAlignment="1">
      <alignment vertical="center"/>
    </xf>
    <xf numFmtId="41" fontId="10" fillId="0" borderId="0" xfId="0" applyNumberFormat="1" applyFont="1" applyAlignment="1">
      <alignment horizontal="center" vertical="center"/>
    </xf>
    <xf numFmtId="41" fontId="9" fillId="0" borderId="0" xfId="17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left" vertical="center"/>
    </xf>
    <xf numFmtId="41" fontId="10" fillId="0" borderId="0" xfId="17" applyNumberFormat="1" applyFont="1" applyAlignment="1">
      <alignment horizontal="right" vertical="center"/>
    </xf>
    <xf numFmtId="41" fontId="9" fillId="0" borderId="0" xfId="17" applyNumberFormat="1" applyFont="1" applyFill="1" applyAlignment="1">
      <alignment horizontal="right" vertical="center"/>
    </xf>
    <xf numFmtId="41" fontId="9" fillId="0" borderId="0" xfId="17" applyNumberFormat="1" applyFont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17" applyNumberFormat="1" applyFont="1" applyFill="1" applyAlignment="1">
      <alignment vertical="center"/>
    </xf>
    <xf numFmtId="41" fontId="5" fillId="0" borderId="0" xfId="17" applyNumberFormat="1" applyFont="1" applyAlignment="1">
      <alignment horizontal="right" vertical="center"/>
    </xf>
    <xf numFmtId="41" fontId="9" fillId="0" borderId="5" xfId="17" applyNumberFormat="1" applyFont="1" applyFill="1" applyBorder="1" applyAlignment="1">
      <alignment horizontal="center" vertical="center"/>
    </xf>
    <xf numFmtId="41" fontId="9" fillId="0" borderId="20" xfId="0" applyNumberFormat="1" applyFont="1" applyFill="1" applyBorder="1" applyAlignment="1">
      <alignment horizontal="center" vertical="center"/>
    </xf>
    <xf numFmtId="41" fontId="9" fillId="0" borderId="5" xfId="22" applyNumberFormat="1" applyFont="1" applyFill="1" applyBorder="1" applyAlignment="1">
      <alignment horizontal="center" vertical="center" wrapText="1" shrinkToFit="1"/>
      <protection/>
    </xf>
    <xf numFmtId="41" fontId="9" fillId="0" borderId="5" xfId="17" applyNumberFormat="1" applyFont="1" applyFill="1" applyBorder="1" applyAlignment="1">
      <alignment horizontal="center" vertical="center" wrapText="1" shrinkToFit="1"/>
    </xf>
    <xf numFmtId="41" fontId="9" fillId="0" borderId="20" xfId="22" applyNumberFormat="1" applyFont="1" applyFill="1" applyBorder="1" applyAlignment="1">
      <alignment horizontal="center" vertical="center" wrapText="1" shrinkToFit="1"/>
      <protection/>
    </xf>
    <xf numFmtId="41" fontId="9" fillId="0" borderId="14" xfId="17" applyNumberFormat="1" applyFont="1" applyFill="1" applyBorder="1" applyAlignment="1">
      <alignment horizontal="center" vertical="center" wrapText="1" shrinkToFit="1"/>
    </xf>
    <xf numFmtId="41" fontId="9" fillId="0" borderId="6" xfId="17" applyNumberFormat="1" applyFont="1" applyFill="1" applyBorder="1" applyAlignment="1">
      <alignment horizontal="center" vertical="center" wrapText="1" shrinkToFit="1"/>
    </xf>
    <xf numFmtId="41" fontId="9" fillId="0" borderId="19" xfId="17" applyNumberFormat="1" applyFont="1" applyFill="1" applyBorder="1" applyAlignment="1">
      <alignment horizontal="center" vertical="center" wrapText="1"/>
    </xf>
    <xf numFmtId="41" fontId="13" fillId="0" borderId="0" xfId="17" applyNumberFormat="1" applyFont="1" applyAlignment="1">
      <alignment horizontal="center" vertical="center" wrapText="1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5" fillId="0" borderId="1" xfId="17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8" xfId="17" applyNumberFormat="1" applyFont="1" applyBorder="1" applyAlignment="1">
      <alignment vertical="center"/>
    </xf>
    <xf numFmtId="41" fontId="4" fillId="0" borderId="17" xfId="17" applyNumberFormat="1" applyFont="1" applyBorder="1" applyAlignment="1">
      <alignment vertical="center"/>
    </xf>
    <xf numFmtId="41" fontId="5" fillId="0" borderId="0" xfId="17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4" fillId="0" borderId="1" xfId="17" applyNumberFormat="1" applyFont="1" applyBorder="1" applyAlignment="1">
      <alignment vertical="center"/>
    </xf>
    <xf numFmtId="41" fontId="4" fillId="0" borderId="0" xfId="17" applyNumberFormat="1" applyFont="1" applyBorder="1" applyAlignment="1">
      <alignment vertical="center"/>
    </xf>
    <xf numFmtId="41" fontId="4" fillId="0" borderId="8" xfId="17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 applyProtection="1">
      <alignment vertical="center"/>
      <protection locked="0"/>
    </xf>
    <xf numFmtId="41" fontId="5" fillId="0" borderId="17" xfId="17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>
      <alignment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9" fillId="0" borderId="7" xfId="22" applyNumberFormat="1" applyFont="1" applyFill="1" applyBorder="1" applyAlignment="1">
      <alignment vertical="center"/>
      <protection/>
    </xf>
    <xf numFmtId="41" fontId="9" fillId="0" borderId="0" xfId="22" applyNumberFormat="1" applyFont="1" applyFill="1" applyBorder="1" applyAlignment="1">
      <alignment vertical="center"/>
      <protection/>
    </xf>
    <xf numFmtId="41" fontId="5" fillId="0" borderId="7" xfId="22" applyNumberFormat="1" applyFont="1" applyFill="1" applyBorder="1" applyAlignment="1">
      <alignment vertical="center"/>
      <protection/>
    </xf>
    <xf numFmtId="41" fontId="5" fillId="0" borderId="0" xfId="17" applyNumberFormat="1" applyFont="1" applyBorder="1" applyAlignment="1">
      <alignment vertical="center"/>
    </xf>
    <xf numFmtId="41" fontId="5" fillId="0" borderId="0" xfId="22" applyNumberFormat="1" applyFont="1" applyFill="1" applyBorder="1" applyAlignment="1">
      <alignment vertical="center"/>
      <protection/>
    </xf>
    <xf numFmtId="41" fontId="13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8" xfId="17" applyNumberFormat="1" applyFont="1" applyFill="1" applyBorder="1" applyAlignment="1">
      <alignment vertical="center"/>
    </xf>
    <xf numFmtId="41" fontId="5" fillId="0" borderId="17" xfId="17" applyNumberFormat="1" applyFont="1" applyFill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1" xfId="17" applyNumberForma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1" xfId="17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3" xfId="17" applyNumberFormat="1" applyFont="1" applyBorder="1" applyAlignment="1">
      <alignment vertical="center"/>
    </xf>
    <xf numFmtId="41" fontId="5" fillId="0" borderId="18" xfId="17" applyNumberFormat="1" applyFont="1" applyBorder="1" applyAlignment="1">
      <alignment vertical="center"/>
    </xf>
    <xf numFmtId="41" fontId="0" fillId="0" borderId="0" xfId="17" applyNumberForma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21" applyNumberFormat="1" applyFont="1" applyFill="1" applyAlignment="1">
      <alignment horizontal="center" vertical="center"/>
      <protection/>
    </xf>
    <xf numFmtId="41" fontId="0" fillId="0" borderId="0" xfId="17" applyNumberFormat="1" applyFont="1" applyAlignment="1">
      <alignment vertical="center"/>
    </xf>
    <xf numFmtId="41" fontId="5" fillId="0" borderId="17" xfId="17" applyFont="1" applyBorder="1" applyAlignment="1">
      <alignment horizontal="right"/>
    </xf>
    <xf numFmtId="41" fontId="4" fillId="0" borderId="17" xfId="17" applyFont="1" applyBorder="1" applyAlignment="1">
      <alignment horizontal="right"/>
    </xf>
    <xf numFmtId="41" fontId="5" fillId="0" borderId="1" xfId="17" applyFont="1" applyFill="1" applyBorder="1" applyAlignment="1">
      <alignment horizontal="right"/>
    </xf>
    <xf numFmtId="41" fontId="5" fillId="0" borderId="1" xfId="17" applyFont="1" applyFill="1" applyBorder="1" applyAlignment="1">
      <alignment/>
    </xf>
    <xf numFmtId="41" fontId="5" fillId="0" borderId="0" xfId="0" applyNumberFormat="1" applyFont="1" applyBorder="1" applyAlignment="1" applyProtection="1">
      <alignment horizontal="left" vertical="center"/>
      <protection locked="0"/>
    </xf>
    <xf numFmtId="41" fontId="5" fillId="0" borderId="0" xfId="17" applyFont="1" applyFill="1" applyBorder="1" applyAlignment="1">
      <alignment horizontal="left" vertical="center"/>
    </xf>
    <xf numFmtId="41" fontId="5" fillId="0" borderId="0" xfId="17" applyFont="1" applyBorder="1" applyAlignment="1" applyProtection="1">
      <alignment horizontal="left"/>
      <protection locked="0"/>
    </xf>
    <xf numFmtId="41" fontId="9" fillId="0" borderId="21" xfId="22" applyNumberFormat="1" applyFont="1" applyBorder="1" applyAlignment="1">
      <alignment horizontal="center" vertical="center"/>
      <protection/>
    </xf>
    <xf numFmtId="41" fontId="9" fillId="0" borderId="5" xfId="22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left" vertical="center"/>
      <protection locked="0"/>
    </xf>
    <xf numFmtId="176" fontId="5" fillId="0" borderId="3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/>
    </xf>
    <xf numFmtId="176" fontId="9" fillId="0" borderId="22" xfId="22" applyNumberFormat="1" applyFont="1" applyBorder="1" applyAlignment="1">
      <alignment horizontal="center" vertical="center"/>
      <protection/>
    </xf>
    <xf numFmtId="176" fontId="9" fillId="0" borderId="4" xfId="22" applyNumberFormat="1" applyFont="1" applyBorder="1" applyAlignment="1">
      <alignment horizontal="center" vertical="center"/>
      <protection/>
    </xf>
    <xf numFmtId="176" fontId="9" fillId="0" borderId="7" xfId="22" applyNumberFormat="1" applyFont="1" applyBorder="1" applyAlignment="1">
      <alignment horizontal="left" vertical="center"/>
      <protection/>
    </xf>
    <xf numFmtId="176" fontId="9" fillId="0" borderId="0" xfId="22" applyNumberFormat="1" applyFont="1" applyBorder="1" applyAlignment="1">
      <alignment horizontal="left" vertical="center"/>
      <protection/>
    </xf>
    <xf numFmtId="176" fontId="10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21" xfId="22" applyNumberFormat="1" applyFont="1" applyBorder="1" applyAlignment="1">
      <alignment horizontal="center" vertical="center"/>
      <protection/>
    </xf>
    <xf numFmtId="176" fontId="9" fillId="0" borderId="5" xfId="22" applyNumberFormat="1" applyFont="1" applyBorder="1" applyAlignment="1">
      <alignment horizontal="center" vertical="center"/>
      <protection/>
    </xf>
    <xf numFmtId="176" fontId="9" fillId="0" borderId="7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41" fontId="9" fillId="0" borderId="7" xfId="0" applyNumberFormat="1" applyFont="1" applyFill="1" applyBorder="1" applyAlignment="1">
      <alignment horizontal="left" vertical="center"/>
    </xf>
    <xf numFmtId="41" fontId="9" fillId="0" borderId="3" xfId="0" applyNumberFormat="1" applyFont="1" applyFill="1" applyBorder="1" applyAlignment="1">
      <alignment horizontal="left" vertical="center"/>
    </xf>
    <xf numFmtId="41" fontId="10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0" fontId="9" fillId="0" borderId="21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76" fontId="9" fillId="0" borderId="5" xfId="0" applyNumberFormat="1" applyFont="1" applyFill="1" applyBorder="1" applyAlignment="1">
      <alignment horizontal="center" vertical="center" wrapText="1" shrinkToFit="1"/>
    </xf>
    <xf numFmtId="176" fontId="9" fillId="0" borderId="23" xfId="0" applyNumberFormat="1" applyFont="1" applyFill="1" applyBorder="1" applyAlignment="1">
      <alignment horizontal="center" vertical="center" wrapText="1" shrinkToFit="1"/>
    </xf>
    <xf numFmtId="41" fontId="9" fillId="0" borderId="6" xfId="17" applyFont="1" applyFill="1" applyBorder="1" applyAlignment="1">
      <alignment horizontal="center" vertical="center" wrapText="1" shrinkToFit="1"/>
    </xf>
    <xf numFmtId="41" fontId="9" fillId="0" borderId="24" xfId="17" applyFont="1" applyFill="1" applyBorder="1" applyAlignment="1">
      <alignment horizontal="center" vertical="center" wrapText="1" shrinkToFit="1"/>
    </xf>
    <xf numFmtId="176" fontId="9" fillId="0" borderId="5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41" fontId="9" fillId="0" borderId="5" xfId="17" applyFont="1" applyFill="1" applyBorder="1" applyAlignment="1">
      <alignment horizontal="center" vertical="center" wrapText="1" shrinkToFit="1"/>
    </xf>
    <xf numFmtId="41" fontId="9" fillId="0" borderId="23" xfId="17" applyFont="1" applyFill="1" applyBorder="1" applyAlignment="1">
      <alignment horizontal="center" vertical="center" wrapText="1" shrinkToFit="1"/>
    </xf>
    <xf numFmtId="41" fontId="9" fillId="0" borderId="5" xfId="17" applyFont="1" applyBorder="1" applyAlignment="1">
      <alignment horizontal="center" vertical="center" wrapText="1" shrinkToFit="1"/>
    </xf>
    <xf numFmtId="41" fontId="9" fillId="0" borderId="23" xfId="17" applyFont="1" applyBorder="1" applyAlignment="1">
      <alignment horizontal="center" vertical="center" wrapText="1" shrinkToFit="1"/>
    </xf>
    <xf numFmtId="41" fontId="13" fillId="0" borderId="0" xfId="17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기금결산(최종)" xfId="21"/>
    <cellStyle name="표준_Sheet1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9324;&#52380;&#49884;%20&#51068;&#48152;&#54924;&#44228;%20&#51116;&#47924;&#51228;&#54364;FS-1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9324;&#52380;&#49884;%20&#44592;&#53440;&#53945;&#48324;&#54924;&#44228;%20&#51116;&#47924;&#51228;&#54364;%20FS-1.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49324;&#52380;&#49884;_&#44592;&#44552;%20&#51116;&#47924;&#51228;&#54364;%20FS-1.0-&#45824;&#445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49324;&#52380;&#49884;-&#44277;&#44592;&#50629;%20&#51116;&#47924;&#51228;&#54364;%20FS-1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49324;&#52380;&#49884;_&#20839;&#37096;&#44144;&#47000;%20&#45824;&#49324;&#54364;%20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재정운영"/>
      <sheetName val="순자산변동"/>
    </sheetNames>
    <sheetDataSet>
      <sheetData sheetId="0">
        <row r="10">
          <cell r="D10">
            <v>3937845156</v>
          </cell>
        </row>
        <row r="13">
          <cell r="D13">
            <v>65000000000</v>
          </cell>
        </row>
        <row r="15">
          <cell r="D15">
            <v>2236653850</v>
          </cell>
        </row>
        <row r="33">
          <cell r="D33">
            <v>-304326762</v>
          </cell>
        </row>
        <row r="51">
          <cell r="D51">
            <v>4549926572</v>
          </cell>
        </row>
        <row r="67">
          <cell r="D67">
            <v>-346459517</v>
          </cell>
        </row>
        <row r="96">
          <cell r="D96">
            <v>38154095</v>
          </cell>
        </row>
        <row r="100">
          <cell r="D100">
            <v>790270918</v>
          </cell>
        </row>
        <row r="111">
          <cell r="D111">
            <v>6000000000</v>
          </cell>
        </row>
        <row r="113">
          <cell r="D113">
            <v>3157131000</v>
          </cell>
        </row>
        <row r="122">
          <cell r="D122">
            <v>3900395000</v>
          </cell>
        </row>
        <row r="128">
          <cell r="D128">
            <v>32875092503</v>
          </cell>
        </row>
        <row r="130">
          <cell r="D130">
            <v>1633194225</v>
          </cell>
        </row>
        <row r="132">
          <cell r="D132">
            <v>12741406787</v>
          </cell>
        </row>
        <row r="134">
          <cell r="D134">
            <v>-5767801042</v>
          </cell>
        </row>
        <row r="136">
          <cell r="D136">
            <v>1377283830</v>
          </cell>
        </row>
        <row r="138">
          <cell r="D138">
            <v>-244638143</v>
          </cell>
        </row>
        <row r="140">
          <cell r="D140">
            <v>750530240</v>
          </cell>
        </row>
        <row r="142">
          <cell r="D142">
            <v>-339232576</v>
          </cell>
        </row>
        <row r="144">
          <cell r="D144">
            <v>2744122579</v>
          </cell>
        </row>
        <row r="146">
          <cell r="D146">
            <v>-1364978865</v>
          </cell>
        </row>
        <row r="148">
          <cell r="D148">
            <v>10399646438</v>
          </cell>
        </row>
        <row r="150">
          <cell r="D150">
            <v>-5780369465</v>
          </cell>
        </row>
        <row r="160">
          <cell r="D160">
            <v>9013649430</v>
          </cell>
        </row>
        <row r="169">
          <cell r="D169">
            <v>16293990450</v>
          </cell>
        </row>
        <row r="172">
          <cell r="D172">
            <v>-115522399</v>
          </cell>
        </row>
        <row r="174">
          <cell r="D174">
            <v>35127156334</v>
          </cell>
        </row>
        <row r="177">
          <cell r="D177">
            <v>-414123056</v>
          </cell>
        </row>
        <row r="179">
          <cell r="D179">
            <v>405187950</v>
          </cell>
        </row>
        <row r="194">
          <cell r="D194">
            <v>20175759817</v>
          </cell>
        </row>
        <row r="197">
          <cell r="D197">
            <v>-2039978303</v>
          </cell>
        </row>
        <row r="199">
          <cell r="D199">
            <v>22592372315</v>
          </cell>
        </row>
        <row r="202">
          <cell r="D202">
            <v>-3670279052</v>
          </cell>
        </row>
        <row r="204">
          <cell r="D204">
            <v>9894071556</v>
          </cell>
        </row>
        <row r="207">
          <cell r="D207">
            <v>-1617465684</v>
          </cell>
        </row>
        <row r="209">
          <cell r="D209">
            <v>3571173964</v>
          </cell>
        </row>
        <row r="212">
          <cell r="D212">
            <v>-1864713407</v>
          </cell>
        </row>
        <row r="219">
          <cell r="D219">
            <v>11141358279</v>
          </cell>
        </row>
        <row r="222">
          <cell r="D222">
            <v>-1004481220</v>
          </cell>
        </row>
        <row r="224">
          <cell r="D224">
            <v>18167617410</v>
          </cell>
        </row>
        <row r="228">
          <cell r="D228">
            <v>820766000671</v>
          </cell>
        </row>
        <row r="231">
          <cell r="D231">
            <v>10700681210</v>
          </cell>
        </row>
        <row r="234">
          <cell r="D234">
            <v>-4962532474</v>
          </cell>
        </row>
        <row r="236">
          <cell r="D236">
            <v>14274727237</v>
          </cell>
        </row>
        <row r="239">
          <cell r="D239">
            <v>-1338239069</v>
          </cell>
        </row>
        <row r="241">
          <cell r="D241">
            <v>153318160690</v>
          </cell>
        </row>
        <row r="244">
          <cell r="D244">
            <v>19825699860</v>
          </cell>
        </row>
        <row r="247">
          <cell r="D247">
            <v>-9798589</v>
          </cell>
        </row>
        <row r="254">
          <cell r="D254">
            <v>129751660646</v>
          </cell>
        </row>
        <row r="257">
          <cell r="D257">
            <v>-11500622055</v>
          </cell>
        </row>
        <row r="264">
          <cell r="D264">
            <v>14212800</v>
          </cell>
        </row>
        <row r="267">
          <cell r="D267">
            <v>-2457457</v>
          </cell>
        </row>
        <row r="269">
          <cell r="D269">
            <v>150799612473</v>
          </cell>
        </row>
        <row r="274">
          <cell r="D274">
            <v>50783788790</v>
          </cell>
        </row>
        <row r="278">
          <cell r="D278">
            <v>55048000</v>
          </cell>
        </row>
        <row r="280">
          <cell r="D280">
            <v>4303238788</v>
          </cell>
        </row>
        <row r="283">
          <cell r="D283">
            <v>228741818</v>
          </cell>
        </row>
        <row r="294">
          <cell r="D294">
            <v>2330900000</v>
          </cell>
        </row>
        <row r="297">
          <cell r="D297">
            <v>2271969615</v>
          </cell>
        </row>
        <row r="308">
          <cell r="D308">
            <v>19496800000</v>
          </cell>
        </row>
        <row r="316">
          <cell r="D316">
            <v>3001885139</v>
          </cell>
        </row>
        <row r="319">
          <cell r="D319">
            <v>502225275</v>
          </cell>
        </row>
        <row r="329">
          <cell r="D329">
            <v>1499202764989</v>
          </cell>
        </row>
      </sheetData>
      <sheetData sheetId="1">
        <row r="11">
          <cell r="D11">
            <v>33190652610</v>
          </cell>
        </row>
        <row r="29">
          <cell r="D29">
            <v>9254091697</v>
          </cell>
        </row>
        <row r="36">
          <cell r="D36">
            <v>6777023784</v>
          </cell>
        </row>
        <row r="53">
          <cell r="D53">
            <v>143197008000</v>
          </cell>
        </row>
        <row r="57">
          <cell r="D57">
            <v>10112061540</v>
          </cell>
        </row>
        <row r="59">
          <cell r="D59">
            <v>63294043400</v>
          </cell>
        </row>
        <row r="61">
          <cell r="D61">
            <v>28675214460</v>
          </cell>
        </row>
        <row r="65">
          <cell r="D65">
            <v>16032000</v>
          </cell>
        </row>
        <row r="71">
          <cell r="D71">
            <v>558000000</v>
          </cell>
        </row>
        <row r="73">
          <cell r="D73">
            <v>2436371880</v>
          </cell>
        </row>
        <row r="75">
          <cell r="D75">
            <v>742021</v>
          </cell>
        </row>
        <row r="83">
          <cell r="D83">
            <v>38881227730</v>
          </cell>
        </row>
        <row r="97">
          <cell r="D97">
            <v>6677450230</v>
          </cell>
        </row>
        <row r="109">
          <cell r="D109">
            <v>8594592200</v>
          </cell>
        </row>
        <row r="115">
          <cell r="D115">
            <v>888397773</v>
          </cell>
        </row>
        <row r="119">
          <cell r="D119">
            <v>490407860</v>
          </cell>
        </row>
        <row r="121">
          <cell r="D121">
            <v>2468217250</v>
          </cell>
        </row>
        <row r="123">
          <cell r="D123">
            <v>668153150</v>
          </cell>
        </row>
        <row r="125">
          <cell r="D125">
            <v>2109721000</v>
          </cell>
        </row>
        <row r="127">
          <cell r="D127">
            <v>1450060300</v>
          </cell>
        </row>
        <row r="136">
          <cell r="D136">
            <v>3103995900</v>
          </cell>
        </row>
        <row r="149">
          <cell r="D149">
            <v>21083522173</v>
          </cell>
        </row>
        <row r="160">
          <cell r="D160">
            <v>4526073690</v>
          </cell>
        </row>
        <row r="165">
          <cell r="D165">
            <v>715289430</v>
          </cell>
        </row>
        <row r="168">
          <cell r="D168">
            <v>2405208050</v>
          </cell>
        </row>
        <row r="171">
          <cell r="D171">
            <v>307554435</v>
          </cell>
        </row>
        <row r="173">
          <cell r="D173">
            <v>189127880</v>
          </cell>
        </row>
        <row r="175">
          <cell r="D175">
            <v>3583143390</v>
          </cell>
        </row>
        <row r="180">
          <cell r="D180">
            <v>420525650</v>
          </cell>
        </row>
        <row r="183">
          <cell r="D183">
            <v>677835015</v>
          </cell>
        </row>
        <row r="187">
          <cell r="D187">
            <v>591166160</v>
          </cell>
        </row>
        <row r="192">
          <cell r="D192">
            <v>5606495890</v>
          </cell>
        </row>
        <row r="198">
          <cell r="D198">
            <v>513226280</v>
          </cell>
        </row>
        <row r="207">
          <cell r="D207">
            <v>12058255300</v>
          </cell>
        </row>
        <row r="210">
          <cell r="D210">
            <v>289371040</v>
          </cell>
        </row>
        <row r="213">
          <cell r="D213">
            <v>127027040</v>
          </cell>
        </row>
        <row r="215">
          <cell r="D215">
            <v>103583800</v>
          </cell>
        </row>
        <row r="217">
          <cell r="D217">
            <v>1322853970</v>
          </cell>
        </row>
        <row r="221">
          <cell r="D221">
            <v>633140270</v>
          </cell>
        </row>
        <row r="225">
          <cell r="D225">
            <v>966310770</v>
          </cell>
        </row>
        <row r="230">
          <cell r="D230">
            <v>44290140</v>
          </cell>
        </row>
        <row r="242">
          <cell r="D242">
            <v>462941200</v>
          </cell>
        </row>
        <row r="250">
          <cell r="D250">
            <v>2139325090</v>
          </cell>
        </row>
        <row r="254">
          <cell r="D254">
            <v>55313628200</v>
          </cell>
        </row>
        <row r="259">
          <cell r="D259">
            <v>604695500</v>
          </cell>
        </row>
        <row r="261">
          <cell r="D261">
            <v>3949421030</v>
          </cell>
        </row>
        <row r="265">
          <cell r="D265">
            <v>8007200000</v>
          </cell>
        </row>
        <row r="267">
          <cell r="D267">
            <v>74947070</v>
          </cell>
        </row>
        <row r="273">
          <cell r="D273">
            <v>3224710000</v>
          </cell>
        </row>
        <row r="275">
          <cell r="D275">
            <v>3943688330</v>
          </cell>
        </row>
        <row r="287">
          <cell r="D287">
            <v>778000</v>
          </cell>
        </row>
        <row r="292">
          <cell r="D292">
            <v>2417090960</v>
          </cell>
        </row>
        <row r="300">
          <cell r="D300">
            <v>1452103867</v>
          </cell>
        </row>
        <row r="312">
          <cell r="D312">
            <v>2429803416</v>
          </cell>
        </row>
        <row r="321">
          <cell r="D321">
            <v>613059046</v>
          </cell>
        </row>
        <row r="323">
          <cell r="D323">
            <v>395070489.2094473</v>
          </cell>
        </row>
        <row r="341">
          <cell r="D341">
            <v>495733197</v>
          </cell>
        </row>
        <row r="360">
          <cell r="D360">
            <v>47660910</v>
          </cell>
        </row>
      </sheetData>
      <sheetData sheetId="2">
        <row r="6">
          <cell r="D6">
            <v>1492463603196</v>
          </cell>
        </row>
        <row r="12">
          <cell r="C12">
            <v>137000000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재정운영"/>
      <sheetName val="순자산변동"/>
    </sheetNames>
    <sheetDataSet>
      <sheetData sheetId="0">
        <row r="8">
          <cell r="D8">
            <v>8172253358</v>
          </cell>
        </row>
        <row r="11">
          <cell r="D11">
            <v>1190000000</v>
          </cell>
        </row>
        <row r="13">
          <cell r="D13">
            <v>169205270</v>
          </cell>
        </row>
        <row r="21">
          <cell r="D21">
            <v>-1692052</v>
          </cell>
        </row>
        <row r="24">
          <cell r="D24">
            <v>420633380</v>
          </cell>
        </row>
        <row r="29">
          <cell r="D29">
            <v>189876716</v>
          </cell>
        </row>
        <row r="37">
          <cell r="D37">
            <v>1200000000</v>
          </cell>
        </row>
        <row r="39">
          <cell r="D39">
            <v>1925907470</v>
          </cell>
        </row>
        <row r="41">
          <cell r="D41">
            <v>232511000</v>
          </cell>
        </row>
        <row r="53">
          <cell r="D53">
            <v>2796000</v>
          </cell>
        </row>
        <row r="61">
          <cell r="D61">
            <v>10700000</v>
          </cell>
        </row>
        <row r="63">
          <cell r="D63">
            <v>-356598</v>
          </cell>
        </row>
        <row r="65">
          <cell r="D65">
            <v>4967000</v>
          </cell>
        </row>
        <row r="67">
          <cell r="D67">
            <v>-2627568</v>
          </cell>
        </row>
        <row r="78">
          <cell r="D78">
            <v>62948140</v>
          </cell>
        </row>
        <row r="81">
          <cell r="D81">
            <v>-5728039</v>
          </cell>
        </row>
        <row r="88">
          <cell r="D88">
            <v>148750840</v>
          </cell>
        </row>
        <row r="93">
          <cell r="D93">
            <v>1625000</v>
          </cell>
        </row>
        <row r="96">
          <cell r="D96">
            <v>-1624000</v>
          </cell>
        </row>
        <row r="98">
          <cell r="D98">
            <v>22635360</v>
          </cell>
        </row>
        <row r="103">
          <cell r="D103">
            <v>395783350</v>
          </cell>
        </row>
        <row r="107">
          <cell r="D107">
            <v>26439540</v>
          </cell>
        </row>
        <row r="123">
          <cell r="D123">
            <v>5910010430</v>
          </cell>
        </row>
        <row r="126">
          <cell r="D126">
            <v>-561540033</v>
          </cell>
        </row>
        <row r="128">
          <cell r="D128">
            <v>9800000</v>
          </cell>
        </row>
        <row r="131">
          <cell r="D131">
            <v>-326667</v>
          </cell>
        </row>
        <row r="133">
          <cell r="D133">
            <v>63529450</v>
          </cell>
        </row>
        <row r="138">
          <cell r="D138">
            <v>1479527750</v>
          </cell>
        </row>
        <row r="155">
          <cell r="D155">
            <v>1446162970</v>
          </cell>
        </row>
        <row r="157">
          <cell r="D157">
            <v>143080194</v>
          </cell>
        </row>
        <row r="164">
          <cell r="D164">
            <v>6495714060</v>
          </cell>
        </row>
      </sheetData>
      <sheetData sheetId="1">
        <row r="10">
          <cell r="D10">
            <v>914917770</v>
          </cell>
        </row>
        <row r="17">
          <cell r="D17">
            <v>3603144620</v>
          </cell>
        </row>
        <row r="24">
          <cell r="D24">
            <v>730000000</v>
          </cell>
        </row>
        <row r="26">
          <cell r="D26">
            <v>41000000</v>
          </cell>
        </row>
        <row r="34">
          <cell r="D34">
            <v>1373563000</v>
          </cell>
        </row>
        <row r="38">
          <cell r="E38">
            <v>4653240</v>
          </cell>
          <cell r="F38">
            <v>1184235</v>
          </cell>
          <cell r="G38">
            <v>1536471010</v>
          </cell>
          <cell r="H38">
            <v>2559960</v>
          </cell>
          <cell r="I38">
            <v>259780</v>
          </cell>
          <cell r="J38">
            <v>269448518</v>
          </cell>
          <cell r="K38">
            <v>71664580</v>
          </cell>
          <cell r="L38">
            <v>362055823</v>
          </cell>
          <cell r="M38">
            <v>823793362</v>
          </cell>
          <cell r="N38">
            <v>7693400</v>
          </cell>
          <cell r="O38">
            <v>507817</v>
          </cell>
        </row>
        <row r="61">
          <cell r="D61">
            <v>97644480</v>
          </cell>
        </row>
        <row r="68">
          <cell r="D68">
            <v>500000</v>
          </cell>
        </row>
        <row r="70">
          <cell r="D70">
            <v>19416500</v>
          </cell>
        </row>
        <row r="72">
          <cell r="D72">
            <v>1450000</v>
          </cell>
        </row>
        <row r="74">
          <cell r="D74">
            <v>11707760</v>
          </cell>
        </row>
        <row r="76">
          <cell r="D76">
            <v>29573030</v>
          </cell>
        </row>
        <row r="83">
          <cell r="D83">
            <v>38892000</v>
          </cell>
        </row>
        <row r="88">
          <cell r="D88">
            <v>338803810</v>
          </cell>
        </row>
        <row r="96">
          <cell r="D96">
            <v>1254000</v>
          </cell>
        </row>
        <row r="99">
          <cell r="D99">
            <v>240000</v>
          </cell>
        </row>
        <row r="103">
          <cell r="D103">
            <v>968340</v>
          </cell>
        </row>
        <row r="110">
          <cell r="D110">
            <v>30025200</v>
          </cell>
        </row>
        <row r="116">
          <cell r="D116">
            <v>296304188</v>
          </cell>
        </row>
        <row r="128">
          <cell r="D128">
            <v>50000000</v>
          </cell>
        </row>
        <row r="133">
          <cell r="D133">
            <v>210000</v>
          </cell>
        </row>
        <row r="137">
          <cell r="D137">
            <v>89974600</v>
          </cell>
        </row>
        <row r="141">
          <cell r="D141">
            <v>22324490</v>
          </cell>
        </row>
        <row r="149">
          <cell r="D149">
            <v>1373563000</v>
          </cell>
        </row>
        <row r="165">
          <cell r="D165">
            <v>70023180</v>
          </cell>
        </row>
        <row r="169">
          <cell r="D169">
            <v>558000000</v>
          </cell>
        </row>
        <row r="178">
          <cell r="D178">
            <v>1397339</v>
          </cell>
        </row>
        <row r="184">
          <cell r="D184">
            <v>5728039</v>
          </cell>
        </row>
        <row r="190">
          <cell r="D190">
            <v>40599397</v>
          </cell>
        </row>
        <row r="198">
          <cell r="D198">
            <v>1692052</v>
          </cell>
        </row>
        <row r="201">
          <cell r="D201">
            <v>320</v>
          </cell>
        </row>
      </sheetData>
      <sheetData sheetId="2">
        <row r="6">
          <cell r="B6">
            <v>9398714208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재정운영"/>
      <sheetName val="순자산변동"/>
    </sheetNames>
    <sheetDataSet>
      <sheetData sheetId="0">
        <row r="9">
          <cell r="B9">
            <v>5749956287</v>
          </cell>
        </row>
        <row r="11">
          <cell r="B11">
            <v>2029609466</v>
          </cell>
        </row>
        <row r="17">
          <cell r="B17">
            <v>226111215</v>
          </cell>
        </row>
        <row r="21">
          <cell r="B21">
            <v>100000000</v>
          </cell>
        </row>
      </sheetData>
      <sheetData sheetId="1">
        <row r="11">
          <cell r="B11">
            <v>322610217</v>
          </cell>
        </row>
        <row r="16">
          <cell r="B16">
            <v>7272000</v>
          </cell>
        </row>
        <row r="21">
          <cell r="B21">
            <v>19500000</v>
          </cell>
        </row>
        <row r="25">
          <cell r="B25">
            <v>1844860000</v>
          </cell>
        </row>
        <row r="45">
          <cell r="B45">
            <v>86571600</v>
          </cell>
        </row>
        <row r="61">
          <cell r="B61">
            <v>399418120</v>
          </cell>
        </row>
        <row r="63">
          <cell r="B63">
            <v>378794450</v>
          </cell>
        </row>
      </sheetData>
      <sheetData sheetId="2">
        <row r="7">
          <cell r="B7">
            <v>6776218921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재정운영"/>
      <sheetName val="순자산변동"/>
    </sheetNames>
    <sheetDataSet>
      <sheetData sheetId="0">
        <row r="9">
          <cell r="B9">
            <v>8369250181</v>
          </cell>
        </row>
        <row r="13">
          <cell r="B13">
            <v>342178980</v>
          </cell>
        </row>
        <row r="17">
          <cell r="B17">
            <v>-36640360</v>
          </cell>
        </row>
        <row r="20">
          <cell r="B20">
            <v>29555195</v>
          </cell>
        </row>
        <row r="23">
          <cell r="B23">
            <v>402916901</v>
          </cell>
        </row>
        <row r="30">
          <cell r="B30">
            <v>17430910</v>
          </cell>
        </row>
        <row r="32">
          <cell r="B32">
            <v>12948334</v>
          </cell>
        </row>
        <row r="34">
          <cell r="B34">
            <v>-9474083</v>
          </cell>
        </row>
        <row r="36">
          <cell r="B36">
            <v>418312837</v>
          </cell>
        </row>
        <row r="38">
          <cell r="B38">
            <v>-215765080</v>
          </cell>
        </row>
        <row r="40">
          <cell r="B40">
            <v>119062550</v>
          </cell>
        </row>
        <row r="42">
          <cell r="B42">
            <v>-117116101</v>
          </cell>
        </row>
        <row r="44">
          <cell r="B44">
            <v>12524511</v>
          </cell>
        </row>
        <row r="46">
          <cell r="B46">
            <v>-12524511</v>
          </cell>
        </row>
        <row r="50">
          <cell r="B50">
            <v>56884928725</v>
          </cell>
        </row>
        <row r="53">
          <cell r="B53">
            <v>-13881992255</v>
          </cell>
        </row>
        <row r="55">
          <cell r="B55">
            <v>164658863164</v>
          </cell>
        </row>
        <row r="58">
          <cell r="B58">
            <v>-32410533154</v>
          </cell>
        </row>
        <row r="60">
          <cell r="B60">
            <v>12874807530</v>
          </cell>
        </row>
        <row r="64">
          <cell r="B64">
            <v>2650000</v>
          </cell>
        </row>
        <row r="66">
          <cell r="B66">
            <v>14354068</v>
          </cell>
        </row>
        <row r="76">
          <cell r="B76">
            <v>32787144</v>
          </cell>
        </row>
        <row r="83">
          <cell r="B83">
            <v>27591818</v>
          </cell>
        </row>
      </sheetData>
      <sheetData sheetId="1">
        <row r="11">
          <cell r="B11">
            <v>10982342360</v>
          </cell>
        </row>
        <row r="17">
          <cell r="B17">
            <v>66091488</v>
          </cell>
        </row>
        <row r="23">
          <cell r="B23">
            <v>2729565500</v>
          </cell>
        </row>
        <row r="28">
          <cell r="B28">
            <v>6287000</v>
          </cell>
        </row>
        <row r="30">
          <cell r="B30">
            <v>14513240</v>
          </cell>
        </row>
        <row r="57">
          <cell r="B57">
            <v>27591818</v>
          </cell>
        </row>
        <row r="80">
          <cell r="B80">
            <v>10756112</v>
          </cell>
        </row>
        <row r="96">
          <cell r="B96">
            <v>12315187421</v>
          </cell>
        </row>
        <row r="110">
          <cell r="B110">
            <v>9680520</v>
          </cell>
        </row>
        <row r="115">
          <cell r="B115">
            <v>7113346521</v>
          </cell>
        </row>
        <row r="118">
          <cell r="B118">
            <v>292940</v>
          </cell>
        </row>
        <row r="120">
          <cell r="B120">
            <v>5854950</v>
          </cell>
        </row>
        <row r="122">
          <cell r="B122">
            <v>41730</v>
          </cell>
        </row>
        <row r="124">
          <cell r="B124">
            <v>45588200</v>
          </cell>
        </row>
      </sheetData>
      <sheetData sheetId="2">
        <row r="8">
          <cell r="B8">
            <v>182543272795</v>
          </cell>
        </row>
        <row r="13">
          <cell r="B13">
            <v>597670</v>
          </cell>
        </row>
        <row r="14">
          <cell r="B14">
            <v>20619890999</v>
          </cell>
        </row>
        <row r="17">
          <cell r="B17">
            <v>18861460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1373563000</v>
          </cell>
        </row>
        <row r="13">
          <cell r="D13">
            <v>850000000</v>
          </cell>
        </row>
        <row r="14">
          <cell r="D14">
            <v>224460000</v>
          </cell>
        </row>
        <row r="15">
          <cell r="D15">
            <v>170400000</v>
          </cell>
        </row>
        <row r="16">
          <cell r="D16">
            <v>300000000</v>
          </cell>
        </row>
        <row r="17">
          <cell r="D17">
            <v>100000000</v>
          </cell>
        </row>
        <row r="18">
          <cell r="D18">
            <v>200000000</v>
          </cell>
        </row>
        <row r="23">
          <cell r="D23">
            <v>6287000</v>
          </cell>
        </row>
        <row r="30">
          <cell r="D30">
            <v>558000000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8"/>
  <sheetViews>
    <sheetView tabSelected="1" view="pageBreakPreview" zoomScale="60" zoomScaleNormal="80" workbookViewId="0" topLeftCell="A1">
      <selection activeCell="D138" sqref="D138"/>
    </sheetView>
  </sheetViews>
  <sheetFormatPr defaultColWidth="8.88671875" defaultRowHeight="13.5"/>
  <cols>
    <col min="1" max="1" width="4.10546875" style="45" customWidth="1"/>
    <col min="2" max="2" width="4.3359375" style="45" customWidth="1"/>
    <col min="3" max="3" width="19.88671875" style="45" customWidth="1"/>
    <col min="4" max="4" width="17.77734375" style="45" customWidth="1"/>
    <col min="5" max="5" width="14.6640625" style="64" hidden="1" customWidth="1"/>
    <col min="6" max="6" width="14.4453125" style="45" customWidth="1"/>
    <col min="7" max="7" width="12.6640625" style="64" hidden="1" customWidth="1"/>
    <col min="8" max="8" width="14.4453125" style="45" customWidth="1"/>
    <col min="9" max="9" width="12.3359375" style="64" hidden="1" customWidth="1"/>
    <col min="10" max="10" width="16.21484375" style="45" bestFit="1" customWidth="1"/>
    <col min="11" max="11" width="12.5546875" style="64" hidden="1" customWidth="1"/>
    <col min="12" max="12" width="12.5546875" style="45" customWidth="1"/>
    <col min="13" max="13" width="10.99609375" style="45" hidden="1" customWidth="1"/>
    <col min="14" max="14" width="15.4453125" style="64" hidden="1" customWidth="1"/>
    <col min="15" max="15" width="16.21484375" style="63" customWidth="1"/>
    <col min="16" max="16" width="13.4453125" style="47" hidden="1" customWidth="1"/>
    <col min="17" max="17" width="8.88671875" style="45" customWidth="1"/>
    <col min="18" max="18" width="16.6640625" style="45" hidden="1" customWidth="1"/>
    <col min="19" max="19" width="14.21484375" style="45" hidden="1" customWidth="1"/>
    <col min="20" max="20" width="0" style="45" hidden="1" customWidth="1"/>
    <col min="21" max="21" width="15.3359375" style="45" bestFit="1" customWidth="1"/>
    <col min="22" max="16384" width="8.88671875" style="45" customWidth="1"/>
  </cols>
  <sheetData>
    <row r="1" spans="1:16" s="79" customFormat="1" ht="22.5">
      <c r="A1" s="284" t="s">
        <v>184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78"/>
    </row>
    <row r="2" spans="1:16" s="79" customFormat="1" ht="22.5">
      <c r="A2" s="41"/>
      <c r="B2" s="40"/>
      <c r="C2" s="42"/>
      <c r="D2" s="42"/>
      <c r="E2" s="44"/>
      <c r="F2" s="43"/>
      <c r="G2" s="67"/>
      <c r="H2" s="42"/>
      <c r="I2" s="44"/>
      <c r="J2" s="42"/>
      <c r="K2" s="44"/>
      <c r="L2" s="42"/>
      <c r="M2" s="42"/>
      <c r="N2" s="44"/>
      <c r="O2" s="42"/>
      <c r="P2" s="78"/>
    </row>
    <row r="3" spans="1:16" s="79" customFormat="1" ht="13.5">
      <c r="A3" s="285" t="s">
        <v>163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78"/>
    </row>
    <row r="4" spans="1:16" s="74" customFormat="1" ht="12.75" thickBot="1">
      <c r="A4" s="74" t="s">
        <v>254</v>
      </c>
      <c r="E4" s="80"/>
      <c r="F4" s="75"/>
      <c r="G4" s="81"/>
      <c r="H4" s="74" t="s">
        <v>7</v>
      </c>
      <c r="I4" s="80"/>
      <c r="K4" s="80"/>
      <c r="N4" s="72" t="s">
        <v>185</v>
      </c>
      <c r="O4" s="76" t="s">
        <v>135</v>
      </c>
      <c r="P4" s="80"/>
    </row>
    <row r="5" spans="1:16" s="79" customFormat="1" ht="27">
      <c r="A5" s="286" t="s">
        <v>164</v>
      </c>
      <c r="B5" s="287"/>
      <c r="C5" s="287"/>
      <c r="D5" s="188" t="s">
        <v>3</v>
      </c>
      <c r="E5" s="166" t="s">
        <v>3</v>
      </c>
      <c r="F5" s="188" t="s">
        <v>2</v>
      </c>
      <c r="G5" s="167" t="s">
        <v>162</v>
      </c>
      <c r="H5" s="189" t="s">
        <v>4</v>
      </c>
      <c r="I5" s="128" t="s">
        <v>171</v>
      </c>
      <c r="J5" s="190" t="s">
        <v>257</v>
      </c>
      <c r="K5" s="128" t="s">
        <v>88</v>
      </c>
      <c r="L5" s="189" t="s">
        <v>258</v>
      </c>
      <c r="M5" s="189" t="s">
        <v>5</v>
      </c>
      <c r="N5" s="129" t="s">
        <v>6</v>
      </c>
      <c r="O5" s="191" t="s">
        <v>259</v>
      </c>
      <c r="P5" s="99" t="s">
        <v>255</v>
      </c>
    </row>
    <row r="6" spans="1:15" ht="16.5" customHeight="1">
      <c r="A6" s="280" t="s">
        <v>54</v>
      </c>
      <c r="B6" s="281"/>
      <c r="C6" s="281"/>
      <c r="D6" s="26"/>
      <c r="E6" s="66"/>
      <c r="F6" s="65"/>
      <c r="G6" s="68"/>
      <c r="H6" s="3"/>
      <c r="I6" s="70"/>
      <c r="J6" s="3"/>
      <c r="K6" s="71"/>
      <c r="L6" s="3"/>
      <c r="M6" s="3"/>
      <c r="N6" s="168"/>
      <c r="O6" s="184"/>
    </row>
    <row r="7" spans="1:16" s="49" customFormat="1" ht="16.5" customHeight="1">
      <c r="A7" s="282" t="s">
        <v>165</v>
      </c>
      <c r="B7" s="283"/>
      <c r="C7" s="283"/>
      <c r="D7" s="48">
        <f>SUM(D8:D21)</f>
        <v>75902064312</v>
      </c>
      <c r="E7" s="54">
        <f>D7/1000</f>
        <v>75902064.312</v>
      </c>
      <c r="F7" s="48">
        <f>SUM(F8:F21)</f>
        <v>10140276672</v>
      </c>
      <c r="G7" s="56">
        <f aca="true" t="shared" si="0" ref="G7:G21">F7/1000</f>
        <v>10140276.672</v>
      </c>
      <c r="H7" s="48">
        <f>SUM(H8:H21)</f>
        <v>8005676968</v>
      </c>
      <c r="I7" s="54">
        <f>H7/1000</f>
        <v>8005676.968</v>
      </c>
      <c r="J7" s="48">
        <f>SUM(J8:J21)</f>
        <v>9107260897</v>
      </c>
      <c r="K7" s="56">
        <f>J7/1000</f>
        <v>9107260.897</v>
      </c>
      <c r="L7" s="48"/>
      <c r="M7" s="48"/>
      <c r="N7" s="169">
        <f>O7/1000</f>
        <v>103155278.849</v>
      </c>
      <c r="O7" s="185">
        <f>SUM(O8:O21)</f>
        <v>103155278849</v>
      </c>
      <c r="P7" s="47">
        <f>D7+F7+H7+J7-O7</f>
        <v>0</v>
      </c>
    </row>
    <row r="8" spans="1:16" ht="16.5" customHeight="1">
      <c r="A8" s="170"/>
      <c r="B8" s="27" t="s">
        <v>8</v>
      </c>
      <c r="C8" s="50"/>
      <c r="D8" s="51">
        <f>'[1]재정상태'!$D$10</f>
        <v>3937845156</v>
      </c>
      <c r="E8" s="53">
        <f>D8/1000</f>
        <v>3937845.156</v>
      </c>
      <c r="F8" s="60">
        <f>'[2]재정상태'!$D$8</f>
        <v>8172253358</v>
      </c>
      <c r="G8" s="52">
        <f t="shared" si="0"/>
        <v>8172253.358</v>
      </c>
      <c r="H8" s="51">
        <f>'[3]재정상태'!$B$9</f>
        <v>5749956287</v>
      </c>
      <c r="I8" s="53">
        <f>H8/1000</f>
        <v>5749956.287</v>
      </c>
      <c r="J8" s="51">
        <f>'[4]재정상태'!$B$9</f>
        <v>8369250181</v>
      </c>
      <c r="K8" s="52">
        <f>J8/1000</f>
        <v>8369250.181</v>
      </c>
      <c r="L8" s="51"/>
      <c r="M8" s="51"/>
      <c r="N8" s="171">
        <f>O8/1000</f>
        <v>26229304.982</v>
      </c>
      <c r="O8" s="186">
        <f aca="true" t="shared" si="1" ref="O8:O21">D8+F8+H8+J8-L8</f>
        <v>26229304982</v>
      </c>
      <c r="P8" s="47">
        <f aca="true" t="shared" si="2" ref="P8:P71">D8+F8+H8+J8-O8</f>
        <v>0</v>
      </c>
    </row>
    <row r="9" spans="1:16" ht="16.5" customHeight="1">
      <c r="A9" s="170"/>
      <c r="B9" s="27" t="s">
        <v>92</v>
      </c>
      <c r="C9" s="50"/>
      <c r="D9" s="51">
        <f>'[1]재정상태'!$D$13</f>
        <v>65000000000</v>
      </c>
      <c r="E9" s="53">
        <f aca="true" t="shared" si="3" ref="E9:E28">D9/1000</f>
        <v>65000000</v>
      </c>
      <c r="F9" s="60">
        <f>'[2]재정상태'!$D$11</f>
        <v>1190000000</v>
      </c>
      <c r="G9" s="52">
        <f t="shared" si="0"/>
        <v>1190000</v>
      </c>
      <c r="H9" s="53">
        <f>'[3]재정상태'!$B$11</f>
        <v>2029609466</v>
      </c>
      <c r="I9" s="53">
        <f>H9/1000</f>
        <v>2029609.466</v>
      </c>
      <c r="J9" s="51"/>
      <c r="K9" s="52">
        <f aca="true" t="shared" si="4" ref="K9:K28">J9/1000</f>
        <v>0</v>
      </c>
      <c r="L9" s="51"/>
      <c r="M9" s="51"/>
      <c r="N9" s="171">
        <f aca="true" t="shared" si="5" ref="N9:N82">O9/1000</f>
        <v>68219609.466</v>
      </c>
      <c r="O9" s="186">
        <f t="shared" si="1"/>
        <v>68219609466</v>
      </c>
      <c r="P9" s="47">
        <f t="shared" si="2"/>
        <v>0</v>
      </c>
    </row>
    <row r="10" spans="1:16" ht="16.5" customHeight="1">
      <c r="A10" s="170"/>
      <c r="B10" s="27" t="s">
        <v>9</v>
      </c>
      <c r="C10" s="50"/>
      <c r="D10" s="51">
        <f>'[1]재정상태'!$D$15</f>
        <v>2236653850</v>
      </c>
      <c r="E10" s="53">
        <f t="shared" si="3"/>
        <v>2236653.85</v>
      </c>
      <c r="F10" s="51"/>
      <c r="G10" s="52">
        <f t="shared" si="0"/>
        <v>0</v>
      </c>
      <c r="H10" s="51"/>
      <c r="I10" s="53">
        <f aca="true" t="shared" si="6" ref="I10:I21">H10/1000</f>
        <v>0</v>
      </c>
      <c r="J10" s="51"/>
      <c r="K10" s="52">
        <f t="shared" si="4"/>
        <v>0</v>
      </c>
      <c r="L10" s="51"/>
      <c r="M10" s="51"/>
      <c r="N10" s="171">
        <f t="shared" si="5"/>
        <v>2236653.85</v>
      </c>
      <c r="O10" s="186">
        <f t="shared" si="1"/>
        <v>2236653850</v>
      </c>
      <c r="P10" s="47">
        <f t="shared" si="2"/>
        <v>0</v>
      </c>
    </row>
    <row r="11" spans="1:16" ht="16.5" customHeight="1">
      <c r="A11" s="170"/>
      <c r="B11" s="27" t="s">
        <v>10</v>
      </c>
      <c r="C11" s="50"/>
      <c r="D11" s="51">
        <f>'[1]재정상태'!$D$33</f>
        <v>-304326762</v>
      </c>
      <c r="E11" s="53">
        <f t="shared" si="3"/>
        <v>-304326.762</v>
      </c>
      <c r="F11" s="51"/>
      <c r="G11" s="52">
        <f>F11/1000</f>
        <v>0</v>
      </c>
      <c r="H11" s="51"/>
      <c r="I11" s="53">
        <f t="shared" si="6"/>
        <v>0</v>
      </c>
      <c r="J11" s="51"/>
      <c r="K11" s="52">
        <f t="shared" si="4"/>
        <v>0</v>
      </c>
      <c r="L11" s="51"/>
      <c r="M11" s="51"/>
      <c r="N11" s="171">
        <f t="shared" si="5"/>
        <v>-304326.762</v>
      </c>
      <c r="O11" s="186">
        <f t="shared" si="1"/>
        <v>-304326762</v>
      </c>
      <c r="P11" s="47">
        <f t="shared" si="2"/>
        <v>0</v>
      </c>
    </row>
    <row r="12" spans="1:16" ht="16.5" customHeight="1">
      <c r="A12" s="170"/>
      <c r="B12" s="27" t="s">
        <v>11</v>
      </c>
      <c r="C12" s="50"/>
      <c r="D12" s="51">
        <f>'[1]재정상태'!$D$51</f>
        <v>4549926572</v>
      </c>
      <c r="E12" s="53">
        <f t="shared" si="3"/>
        <v>4549926.572</v>
      </c>
      <c r="F12" s="51">
        <f>'[2]재정상태'!$D$13</f>
        <v>169205270</v>
      </c>
      <c r="G12" s="52">
        <f t="shared" si="0"/>
        <v>169205.27</v>
      </c>
      <c r="H12" s="51"/>
      <c r="I12" s="53">
        <f t="shared" si="6"/>
        <v>0</v>
      </c>
      <c r="J12" s="51">
        <f>'[4]재정상태'!$B$13</f>
        <v>342178980</v>
      </c>
      <c r="K12" s="52">
        <f t="shared" si="4"/>
        <v>342178.98</v>
      </c>
      <c r="L12" s="51"/>
      <c r="M12" s="51"/>
      <c r="N12" s="171">
        <f t="shared" si="5"/>
        <v>5061310.822</v>
      </c>
      <c r="O12" s="186">
        <f t="shared" si="1"/>
        <v>5061310822</v>
      </c>
      <c r="P12" s="47">
        <f t="shared" si="2"/>
        <v>0</v>
      </c>
    </row>
    <row r="13" spans="1:16" ht="16.5" customHeight="1">
      <c r="A13" s="170"/>
      <c r="B13" s="27" t="s">
        <v>12</v>
      </c>
      <c r="C13" s="50"/>
      <c r="D13" s="51">
        <f>'[1]재정상태'!$D$67</f>
        <v>-346459517</v>
      </c>
      <c r="E13" s="53">
        <f t="shared" si="3"/>
        <v>-346459.517</v>
      </c>
      <c r="F13" s="51">
        <f>'[2]재정상태'!$D$21</f>
        <v>-1692052</v>
      </c>
      <c r="G13" s="52">
        <f t="shared" si="0"/>
        <v>-1692.052</v>
      </c>
      <c r="H13" s="51"/>
      <c r="I13" s="53">
        <f t="shared" si="6"/>
        <v>0</v>
      </c>
      <c r="J13" s="51">
        <f>'[4]재정상태'!$B$17</f>
        <v>-36640360</v>
      </c>
      <c r="K13" s="52">
        <f t="shared" si="4"/>
        <v>-36640.36</v>
      </c>
      <c r="L13" s="51"/>
      <c r="M13" s="51"/>
      <c r="N13" s="171">
        <f t="shared" si="5"/>
        <v>-384791.929</v>
      </c>
      <c r="O13" s="186">
        <f t="shared" si="1"/>
        <v>-384791929</v>
      </c>
      <c r="P13" s="47">
        <f t="shared" si="2"/>
        <v>0</v>
      </c>
    </row>
    <row r="14" spans="1:16" ht="16.5" customHeight="1">
      <c r="A14" s="170"/>
      <c r="B14" s="27" t="s">
        <v>123</v>
      </c>
      <c r="C14" s="50"/>
      <c r="D14" s="51"/>
      <c r="E14" s="53">
        <f t="shared" si="3"/>
        <v>0</v>
      </c>
      <c r="F14" s="51">
        <f>'[2]재정상태'!$D$24</f>
        <v>420633380</v>
      </c>
      <c r="G14" s="52">
        <f t="shared" si="0"/>
        <v>420633.38</v>
      </c>
      <c r="H14" s="51"/>
      <c r="I14" s="53">
        <f t="shared" si="6"/>
        <v>0</v>
      </c>
      <c r="J14" s="51"/>
      <c r="K14" s="52">
        <f t="shared" si="4"/>
        <v>0</v>
      </c>
      <c r="L14" s="51"/>
      <c r="M14" s="51"/>
      <c r="N14" s="171">
        <f t="shared" si="5"/>
        <v>420633.38</v>
      </c>
      <c r="O14" s="186">
        <f t="shared" si="1"/>
        <v>420633380</v>
      </c>
      <c r="P14" s="47">
        <f t="shared" si="2"/>
        <v>0</v>
      </c>
    </row>
    <row r="15" spans="1:16" ht="16.5" customHeight="1">
      <c r="A15" s="170"/>
      <c r="B15" s="276" t="s">
        <v>240</v>
      </c>
      <c r="C15" s="277"/>
      <c r="D15" s="51"/>
      <c r="E15" s="53">
        <f t="shared" si="3"/>
        <v>0</v>
      </c>
      <c r="F15" s="51"/>
      <c r="G15" s="52">
        <f t="shared" si="0"/>
        <v>0</v>
      </c>
      <c r="H15" s="51"/>
      <c r="I15" s="53">
        <f t="shared" si="6"/>
        <v>0</v>
      </c>
      <c r="J15" s="51"/>
      <c r="K15" s="52">
        <f t="shared" si="4"/>
        <v>0</v>
      </c>
      <c r="L15" s="51"/>
      <c r="M15" s="51"/>
      <c r="N15" s="171"/>
      <c r="O15" s="186"/>
      <c r="P15" s="47">
        <f t="shared" si="2"/>
        <v>0</v>
      </c>
    </row>
    <row r="16" spans="1:16" ht="16.5" customHeight="1">
      <c r="A16" s="170"/>
      <c r="B16" s="27" t="s">
        <v>130</v>
      </c>
      <c r="C16" s="50"/>
      <c r="D16" s="51">
        <f>'[1]재정상태'!$D$96</f>
        <v>38154095</v>
      </c>
      <c r="E16" s="53">
        <f t="shared" si="3"/>
        <v>38154.095</v>
      </c>
      <c r="F16" s="51"/>
      <c r="G16" s="52">
        <f t="shared" si="0"/>
        <v>0</v>
      </c>
      <c r="H16" s="51"/>
      <c r="I16" s="53">
        <f t="shared" si="6"/>
        <v>0</v>
      </c>
      <c r="J16" s="51">
        <f>'[4]재정상태'!$B$20</f>
        <v>29555195</v>
      </c>
      <c r="K16" s="52">
        <f t="shared" si="4"/>
        <v>29555.195</v>
      </c>
      <c r="L16" s="51"/>
      <c r="M16" s="51"/>
      <c r="N16" s="171">
        <f t="shared" si="5"/>
        <v>67709.29</v>
      </c>
      <c r="O16" s="186">
        <f t="shared" si="1"/>
        <v>67709290</v>
      </c>
      <c r="P16" s="47">
        <f t="shared" si="2"/>
        <v>0</v>
      </c>
    </row>
    <row r="17" spans="1:16" ht="16.5" customHeight="1" hidden="1">
      <c r="A17" s="170"/>
      <c r="B17" s="27" t="s">
        <v>158</v>
      </c>
      <c r="C17" s="50"/>
      <c r="D17" s="51"/>
      <c r="E17" s="53">
        <f t="shared" si="3"/>
        <v>0</v>
      </c>
      <c r="F17" s="51"/>
      <c r="G17" s="52">
        <f t="shared" si="0"/>
        <v>0</v>
      </c>
      <c r="H17" s="51"/>
      <c r="I17" s="53">
        <f t="shared" si="6"/>
        <v>0</v>
      </c>
      <c r="J17" s="51"/>
      <c r="K17" s="52">
        <f t="shared" si="4"/>
        <v>0</v>
      </c>
      <c r="L17" s="51"/>
      <c r="M17" s="51"/>
      <c r="N17" s="171">
        <f t="shared" si="5"/>
        <v>0</v>
      </c>
      <c r="O17" s="186">
        <f t="shared" si="1"/>
        <v>0</v>
      </c>
      <c r="P17" s="47">
        <f t="shared" si="2"/>
        <v>0</v>
      </c>
    </row>
    <row r="18" spans="1:16" ht="16.5" customHeight="1" hidden="1">
      <c r="A18" s="170"/>
      <c r="B18" s="276" t="s">
        <v>245</v>
      </c>
      <c r="C18" s="277"/>
      <c r="D18" s="51"/>
      <c r="E18" s="53">
        <f t="shared" si="3"/>
        <v>0</v>
      </c>
      <c r="F18" s="51"/>
      <c r="G18" s="52">
        <f t="shared" si="0"/>
        <v>0</v>
      </c>
      <c r="H18" s="51"/>
      <c r="I18" s="53">
        <f t="shared" si="6"/>
        <v>0</v>
      </c>
      <c r="J18" s="51"/>
      <c r="K18" s="52">
        <f t="shared" si="4"/>
        <v>0</v>
      </c>
      <c r="L18" s="51"/>
      <c r="M18" s="51"/>
      <c r="N18" s="171">
        <f t="shared" si="5"/>
        <v>0</v>
      </c>
      <c r="O18" s="186">
        <f t="shared" si="1"/>
        <v>0</v>
      </c>
      <c r="P18" s="47">
        <f t="shared" si="2"/>
        <v>0</v>
      </c>
    </row>
    <row r="19" spans="1:16" ht="16.5" customHeight="1" hidden="1">
      <c r="A19" s="170"/>
      <c r="B19" s="276" t="s">
        <v>7</v>
      </c>
      <c r="C19" s="277"/>
      <c r="D19" s="51"/>
      <c r="E19" s="53">
        <f t="shared" si="3"/>
        <v>0</v>
      </c>
      <c r="F19" s="51"/>
      <c r="G19" s="52">
        <f t="shared" si="0"/>
        <v>0</v>
      </c>
      <c r="H19" s="51"/>
      <c r="I19" s="53">
        <f t="shared" si="6"/>
        <v>0</v>
      </c>
      <c r="J19" s="51"/>
      <c r="K19" s="52">
        <f t="shared" si="4"/>
        <v>0</v>
      </c>
      <c r="L19" s="51"/>
      <c r="M19" s="51"/>
      <c r="N19" s="171">
        <f t="shared" si="5"/>
        <v>0</v>
      </c>
      <c r="O19" s="186">
        <f t="shared" si="1"/>
        <v>0</v>
      </c>
      <c r="P19" s="47">
        <f t="shared" si="2"/>
        <v>0</v>
      </c>
    </row>
    <row r="20" spans="1:16" ht="16.5" customHeight="1" hidden="1">
      <c r="A20" s="170"/>
      <c r="B20" s="276" t="s">
        <v>7</v>
      </c>
      <c r="C20" s="277"/>
      <c r="D20" s="51"/>
      <c r="E20" s="53">
        <f t="shared" si="3"/>
        <v>0</v>
      </c>
      <c r="F20" s="51"/>
      <c r="G20" s="52">
        <f t="shared" si="0"/>
        <v>0</v>
      </c>
      <c r="H20" s="51"/>
      <c r="I20" s="53">
        <f t="shared" si="6"/>
        <v>0</v>
      </c>
      <c r="J20" s="51"/>
      <c r="K20" s="52">
        <f t="shared" si="4"/>
        <v>0</v>
      </c>
      <c r="L20" s="51"/>
      <c r="M20" s="51"/>
      <c r="N20" s="171">
        <f t="shared" si="5"/>
        <v>0</v>
      </c>
      <c r="O20" s="186">
        <f t="shared" si="1"/>
        <v>0</v>
      </c>
      <c r="P20" s="47">
        <f t="shared" si="2"/>
        <v>0</v>
      </c>
    </row>
    <row r="21" spans="1:16" ht="16.5" customHeight="1">
      <c r="A21" s="170"/>
      <c r="B21" s="27" t="s">
        <v>13</v>
      </c>
      <c r="C21" s="50"/>
      <c r="D21" s="51">
        <f>'[1]재정상태'!$D$100</f>
        <v>790270918</v>
      </c>
      <c r="E21" s="53">
        <f t="shared" si="3"/>
        <v>790270.918</v>
      </c>
      <c r="F21" s="51">
        <f>'[2]재정상태'!$D$29</f>
        <v>189876716</v>
      </c>
      <c r="G21" s="52">
        <f t="shared" si="0"/>
        <v>189876.716</v>
      </c>
      <c r="H21" s="51">
        <f>'[3]재정상태'!$B$17</f>
        <v>226111215</v>
      </c>
      <c r="I21" s="53">
        <f t="shared" si="6"/>
        <v>226111.215</v>
      </c>
      <c r="J21" s="51">
        <f>'[4]재정상태'!$B$23</f>
        <v>402916901</v>
      </c>
      <c r="K21" s="52">
        <f t="shared" si="4"/>
        <v>402916.901</v>
      </c>
      <c r="L21" s="51"/>
      <c r="M21" s="51"/>
      <c r="N21" s="171">
        <f t="shared" si="5"/>
        <v>1609175.75</v>
      </c>
      <c r="O21" s="186">
        <f t="shared" si="1"/>
        <v>1609175750</v>
      </c>
      <c r="P21" s="47">
        <f t="shared" si="2"/>
        <v>0</v>
      </c>
    </row>
    <row r="22" spans="1:16" ht="16.5" customHeight="1">
      <c r="A22" s="170"/>
      <c r="B22" s="50"/>
      <c r="C22" s="28"/>
      <c r="D22" s="51"/>
      <c r="E22" s="53" t="s">
        <v>138</v>
      </c>
      <c r="F22" s="60"/>
      <c r="G22" s="69"/>
      <c r="H22" s="51"/>
      <c r="I22" s="53"/>
      <c r="J22" s="51"/>
      <c r="K22" s="52">
        <f t="shared" si="4"/>
        <v>0</v>
      </c>
      <c r="L22" s="51"/>
      <c r="M22" s="51"/>
      <c r="N22" s="171">
        <f t="shared" si="5"/>
        <v>0</v>
      </c>
      <c r="O22" s="185"/>
      <c r="P22" s="47">
        <f t="shared" si="2"/>
        <v>0</v>
      </c>
    </row>
    <row r="23" spans="1:18" s="49" customFormat="1" ht="16.5" customHeight="1">
      <c r="A23" s="282" t="s">
        <v>166</v>
      </c>
      <c r="B23" s="283"/>
      <c r="C23" s="283"/>
      <c r="D23" s="48">
        <f>SUM(D24:D28)</f>
        <v>13057526000</v>
      </c>
      <c r="E23" s="54">
        <f t="shared" si="3"/>
        <v>13057526</v>
      </c>
      <c r="F23" s="48">
        <f>SUM(F24:F28)</f>
        <v>3358418470</v>
      </c>
      <c r="G23" s="56">
        <f>F23/1000</f>
        <v>3358418.47</v>
      </c>
      <c r="H23" s="54">
        <f>SUM(H24:H28)</f>
        <v>100000000</v>
      </c>
      <c r="I23" s="54">
        <f>H23/1000</f>
        <v>100000</v>
      </c>
      <c r="J23" s="54">
        <f>SUM(J24:J28)</f>
        <v>0</v>
      </c>
      <c r="K23" s="52">
        <f t="shared" si="4"/>
        <v>0</v>
      </c>
      <c r="L23" s="48"/>
      <c r="M23" s="48"/>
      <c r="N23" s="169">
        <f t="shared" si="5"/>
        <v>12483433.47</v>
      </c>
      <c r="O23" s="185">
        <f>SUM(O24:O28)</f>
        <v>12483433470</v>
      </c>
      <c r="P23" s="47">
        <f t="shared" si="2"/>
        <v>4032511000</v>
      </c>
      <c r="R23" s="49">
        <f>O14+O25</f>
        <v>5503671850</v>
      </c>
    </row>
    <row r="24" spans="1:16" s="55" customFormat="1" ht="16.5" customHeight="1">
      <c r="A24" s="172"/>
      <c r="B24" s="29" t="s">
        <v>153</v>
      </c>
      <c r="C24" s="29"/>
      <c r="D24" s="51">
        <f>'[1]재정상태'!$D$111</f>
        <v>6000000000</v>
      </c>
      <c r="E24" s="53">
        <f t="shared" si="3"/>
        <v>6000000</v>
      </c>
      <c r="F24" s="53">
        <f>'[2]재정상태'!$D$37</f>
        <v>1200000000</v>
      </c>
      <c r="G24" s="52">
        <f>F24/1000</f>
        <v>1200000</v>
      </c>
      <c r="H24" s="53">
        <f>'[3]재정상태'!$B$21</f>
        <v>100000000</v>
      </c>
      <c r="I24" s="53">
        <f>H24/1000</f>
        <v>100000</v>
      </c>
      <c r="J24" s="51"/>
      <c r="K24" s="52">
        <f t="shared" si="4"/>
        <v>0</v>
      </c>
      <c r="L24" s="51"/>
      <c r="M24" s="51"/>
      <c r="N24" s="171">
        <f t="shared" si="5"/>
        <v>7300000</v>
      </c>
      <c r="O24" s="186">
        <f>D24+F24+H24+J24-L24</f>
        <v>7300000000</v>
      </c>
      <c r="P24" s="47">
        <f t="shared" si="2"/>
        <v>0</v>
      </c>
    </row>
    <row r="25" spans="1:16" ht="16.5" customHeight="1">
      <c r="A25" s="170"/>
      <c r="B25" s="27" t="s">
        <v>14</v>
      </c>
      <c r="C25" s="50"/>
      <c r="D25" s="51">
        <f>'[1]재정상태'!$D$113</f>
        <v>3157131000</v>
      </c>
      <c r="E25" s="53">
        <f t="shared" si="3"/>
        <v>3157131</v>
      </c>
      <c r="F25" s="51">
        <f>'[2]재정상태'!$D$39</f>
        <v>1925907470</v>
      </c>
      <c r="G25" s="52">
        <f>F25/1000</f>
        <v>1925907.47</v>
      </c>
      <c r="H25" s="51"/>
      <c r="I25" s="53">
        <f>H25/1000</f>
        <v>0</v>
      </c>
      <c r="J25" s="51"/>
      <c r="K25" s="52">
        <f t="shared" si="4"/>
        <v>0</v>
      </c>
      <c r="L25" s="51"/>
      <c r="M25" s="51"/>
      <c r="N25" s="171">
        <f t="shared" si="5"/>
        <v>5083038.47</v>
      </c>
      <c r="O25" s="186">
        <f>D25+F25+H25+J25-L25</f>
        <v>5083038470</v>
      </c>
      <c r="P25" s="47">
        <f t="shared" si="2"/>
        <v>0</v>
      </c>
    </row>
    <row r="26" spans="1:16" ht="16.5" customHeight="1">
      <c r="A26" s="170"/>
      <c r="B26" s="276" t="s">
        <v>241</v>
      </c>
      <c r="C26" s="277"/>
      <c r="D26" s="51"/>
      <c r="E26" s="53">
        <f t="shared" si="3"/>
        <v>0</v>
      </c>
      <c r="F26" s="51"/>
      <c r="G26" s="52"/>
      <c r="H26" s="51"/>
      <c r="I26" s="53"/>
      <c r="J26" s="51"/>
      <c r="K26" s="52"/>
      <c r="L26" s="51"/>
      <c r="M26" s="51"/>
      <c r="N26" s="171"/>
      <c r="O26" s="186"/>
      <c r="P26" s="47">
        <f t="shared" si="2"/>
        <v>0</v>
      </c>
    </row>
    <row r="27" spans="1:16" s="55" customFormat="1" ht="16.5" customHeight="1" hidden="1">
      <c r="A27" s="170"/>
      <c r="B27" s="27" t="s">
        <v>15</v>
      </c>
      <c r="C27" s="50"/>
      <c r="D27" s="51"/>
      <c r="E27" s="53">
        <f t="shared" si="3"/>
        <v>0</v>
      </c>
      <c r="F27" s="51"/>
      <c r="G27" s="52">
        <f>F27/1000</f>
        <v>0</v>
      </c>
      <c r="H27" s="51"/>
      <c r="I27" s="53">
        <f>H27/1000</f>
        <v>0</v>
      </c>
      <c r="J27" s="51"/>
      <c r="K27" s="52">
        <f t="shared" si="4"/>
        <v>0</v>
      </c>
      <c r="L27" s="51"/>
      <c r="M27" s="51"/>
      <c r="N27" s="171">
        <f t="shared" si="5"/>
        <v>0</v>
      </c>
      <c r="O27" s="186">
        <f>D27+F27+H27+J27-L27</f>
        <v>0</v>
      </c>
      <c r="P27" s="47">
        <f t="shared" si="2"/>
        <v>0</v>
      </c>
    </row>
    <row r="28" spans="1:16" s="55" customFormat="1" ht="16.5" customHeight="1">
      <c r="A28" s="170"/>
      <c r="B28" s="27" t="s">
        <v>134</v>
      </c>
      <c r="C28" s="50"/>
      <c r="D28" s="51">
        <f>'[1]재정상태'!$D$122</f>
        <v>3900395000</v>
      </c>
      <c r="E28" s="53">
        <f t="shared" si="3"/>
        <v>3900395</v>
      </c>
      <c r="F28" s="51">
        <f>'[2]재정상태'!$D$41</f>
        <v>232511000</v>
      </c>
      <c r="G28" s="52">
        <f>F28/1000</f>
        <v>232511</v>
      </c>
      <c r="H28" s="51"/>
      <c r="I28" s="53">
        <f>H28/1000</f>
        <v>0</v>
      </c>
      <c r="J28" s="51"/>
      <c r="K28" s="52">
        <f t="shared" si="4"/>
        <v>0</v>
      </c>
      <c r="L28" s="51">
        <v>4032511000</v>
      </c>
      <c r="M28" s="53">
        <f>L28/1000</f>
        <v>4032511</v>
      </c>
      <c r="N28" s="171">
        <f t="shared" si="5"/>
        <v>100395</v>
      </c>
      <c r="O28" s="186">
        <f>D28+F28+H28+J28-L28</f>
        <v>100395000</v>
      </c>
      <c r="P28" s="47">
        <f t="shared" si="2"/>
        <v>4032511000</v>
      </c>
    </row>
    <row r="29" spans="1:16" ht="16.5" customHeight="1">
      <c r="A29" s="170"/>
      <c r="B29" s="50"/>
      <c r="C29" s="28"/>
      <c r="D29" s="51"/>
      <c r="E29" s="53"/>
      <c r="F29" s="51"/>
      <c r="G29" s="59"/>
      <c r="H29" s="51"/>
      <c r="I29" s="53"/>
      <c r="J29" s="51"/>
      <c r="K29" s="59"/>
      <c r="L29" s="51"/>
      <c r="M29" s="51"/>
      <c r="N29" s="173"/>
      <c r="O29" s="186"/>
      <c r="P29" s="47">
        <f t="shared" si="2"/>
        <v>0</v>
      </c>
    </row>
    <row r="30" spans="1:20" s="49" customFormat="1" ht="16.5" customHeight="1">
      <c r="A30" s="174" t="s">
        <v>167</v>
      </c>
      <c r="B30" s="83"/>
      <c r="C30" s="84"/>
      <c r="D30" s="48">
        <f>SUM(D31:D45)</f>
        <v>58037905941</v>
      </c>
      <c r="E30" s="54">
        <f aca="true" t="shared" si="7" ref="E30:E98">D30/1000</f>
        <v>58037905.941</v>
      </c>
      <c r="F30" s="48">
        <f>SUM(F31:F45)</f>
        <v>15478834</v>
      </c>
      <c r="G30" s="56">
        <f>F30/1000</f>
        <v>15478.834</v>
      </c>
      <c r="H30" s="54">
        <f>SUM(H31:H45)</f>
        <v>0</v>
      </c>
      <c r="I30" s="56">
        <f>H30/1000</f>
        <v>0</v>
      </c>
      <c r="J30" s="48">
        <f>SUM(J31:J45)</f>
        <v>225399367</v>
      </c>
      <c r="K30" s="56">
        <f>J30/1000</f>
        <v>225399.367</v>
      </c>
      <c r="L30" s="48"/>
      <c r="M30" s="48"/>
      <c r="N30" s="169">
        <f t="shared" si="5"/>
        <v>58278784.142</v>
      </c>
      <c r="O30" s="185">
        <f>SUM(O31:O45)</f>
        <v>58278784142</v>
      </c>
      <c r="P30" s="47">
        <f t="shared" si="2"/>
        <v>0</v>
      </c>
      <c r="T30" s="57"/>
    </row>
    <row r="31" spans="1:20" s="55" customFormat="1" ht="16.5" customHeight="1">
      <c r="A31" s="170"/>
      <c r="B31" s="27" t="s">
        <v>16</v>
      </c>
      <c r="C31" s="50"/>
      <c r="D31" s="51">
        <f>'[1]재정상태'!$D$128</f>
        <v>32875092503</v>
      </c>
      <c r="E31" s="53">
        <f t="shared" si="7"/>
        <v>32875092.503</v>
      </c>
      <c r="F31" s="51"/>
      <c r="G31" s="52">
        <f aca="true" t="shared" si="8" ref="G31:G45">F31/1000</f>
        <v>0</v>
      </c>
      <c r="H31" s="51"/>
      <c r="I31" s="53">
        <f aca="true" t="shared" si="9" ref="I31:I45">H31/1000</f>
        <v>0</v>
      </c>
      <c r="J31" s="51">
        <f>'[4]재정상태'!$B$30</f>
        <v>17430910</v>
      </c>
      <c r="K31" s="52">
        <f aca="true" t="shared" si="10" ref="K31:K45">J31/1000</f>
        <v>17430.91</v>
      </c>
      <c r="L31" s="51"/>
      <c r="M31" s="51"/>
      <c r="N31" s="171">
        <f t="shared" si="5"/>
        <v>32892523.413</v>
      </c>
      <c r="O31" s="186">
        <f aca="true" t="shared" si="11" ref="O31:O45">D31+F31+H31+J31-L31</f>
        <v>32892523413</v>
      </c>
      <c r="P31" s="47">
        <f t="shared" si="2"/>
        <v>0</v>
      </c>
      <c r="T31" s="58"/>
    </row>
    <row r="32" spans="1:20" s="55" customFormat="1" ht="16.5" customHeight="1">
      <c r="A32" s="170"/>
      <c r="B32" s="27" t="s">
        <v>17</v>
      </c>
      <c r="C32" s="50"/>
      <c r="D32" s="51">
        <f>'[1]재정상태'!$D$130</f>
        <v>1633194225</v>
      </c>
      <c r="E32" s="53">
        <f t="shared" si="7"/>
        <v>1633194.225</v>
      </c>
      <c r="F32" s="51"/>
      <c r="G32" s="52">
        <f t="shared" si="8"/>
        <v>0</v>
      </c>
      <c r="H32" s="51"/>
      <c r="I32" s="53">
        <f t="shared" si="9"/>
        <v>0</v>
      </c>
      <c r="J32" s="51"/>
      <c r="K32" s="52">
        <f t="shared" si="10"/>
        <v>0</v>
      </c>
      <c r="L32" s="51"/>
      <c r="M32" s="51"/>
      <c r="N32" s="171">
        <f t="shared" si="5"/>
        <v>1633194.225</v>
      </c>
      <c r="O32" s="186">
        <f t="shared" si="11"/>
        <v>1633194225</v>
      </c>
      <c r="P32" s="47">
        <f t="shared" si="2"/>
        <v>0</v>
      </c>
      <c r="R32" s="55">
        <f>O33+O35+O37+O39+O41</f>
        <v>28594301106</v>
      </c>
      <c r="S32" s="55">
        <f>'(성질별)재정운영보고서'!N88</f>
        <v>2428168819</v>
      </c>
      <c r="T32" s="58">
        <f>S32/R32</f>
        <v>0.08491792857600189</v>
      </c>
    </row>
    <row r="33" spans="1:20" s="55" customFormat="1" ht="16.5" customHeight="1">
      <c r="A33" s="170"/>
      <c r="B33" s="27" t="s">
        <v>18</v>
      </c>
      <c r="C33" s="50"/>
      <c r="D33" s="51">
        <f>'[1]재정상태'!$D$132</f>
        <v>12741406787</v>
      </c>
      <c r="E33" s="53">
        <f t="shared" si="7"/>
        <v>12741406.787</v>
      </c>
      <c r="F33" s="51"/>
      <c r="G33" s="52">
        <f t="shared" si="8"/>
        <v>0</v>
      </c>
      <c r="H33" s="51"/>
      <c r="I33" s="53">
        <f t="shared" si="9"/>
        <v>0</v>
      </c>
      <c r="J33" s="51">
        <f>'[4]재정상태'!$B$32</f>
        <v>12948334</v>
      </c>
      <c r="K33" s="52">
        <f t="shared" si="10"/>
        <v>12948.334</v>
      </c>
      <c r="L33" s="51"/>
      <c r="M33" s="51"/>
      <c r="N33" s="171">
        <f t="shared" si="5"/>
        <v>12754355.121</v>
      </c>
      <c r="O33" s="186">
        <f t="shared" si="11"/>
        <v>12754355121</v>
      </c>
      <c r="P33" s="47">
        <f t="shared" si="2"/>
        <v>0</v>
      </c>
      <c r="R33" s="55">
        <f>O48+O50+O52+O60+O62+O64+O66+O70</f>
        <v>119031842055</v>
      </c>
      <c r="S33" s="55">
        <f>'(성질별)재정운영보고서'!N89</f>
        <v>1457831906</v>
      </c>
      <c r="T33" s="58">
        <f>S33/R33</f>
        <v>0.012247411119844658</v>
      </c>
    </row>
    <row r="34" spans="1:20" s="55" customFormat="1" ht="16.5" customHeight="1">
      <c r="A34" s="170"/>
      <c r="B34" s="27" t="s">
        <v>159</v>
      </c>
      <c r="C34" s="50"/>
      <c r="D34" s="51">
        <f>'[1]재정상태'!$D$134</f>
        <v>-5767801042</v>
      </c>
      <c r="E34" s="53">
        <f t="shared" si="7"/>
        <v>-5767801.042</v>
      </c>
      <c r="F34" s="51"/>
      <c r="G34" s="52">
        <f t="shared" si="8"/>
        <v>0</v>
      </c>
      <c r="H34" s="51"/>
      <c r="I34" s="53">
        <f t="shared" si="9"/>
        <v>0</v>
      </c>
      <c r="J34" s="51">
        <f>'[4]재정상태'!$B$34</f>
        <v>-9474083</v>
      </c>
      <c r="K34" s="52">
        <f t="shared" si="10"/>
        <v>-9474.083</v>
      </c>
      <c r="L34" s="51"/>
      <c r="M34" s="51"/>
      <c r="N34" s="171">
        <f t="shared" si="5"/>
        <v>-5777275.125</v>
      </c>
      <c r="O34" s="186">
        <f t="shared" si="11"/>
        <v>-5777275125</v>
      </c>
      <c r="P34" s="47">
        <f t="shared" si="2"/>
        <v>0</v>
      </c>
      <c r="R34" s="55">
        <f>O76+O78+O81+O85</f>
        <v>402006571272</v>
      </c>
      <c r="S34" s="55">
        <f>'(성질별)재정운영보고서'!N90</f>
        <v>9583749334</v>
      </c>
      <c r="T34" s="58">
        <f>S34/R34</f>
        <v>0.023839782776873014</v>
      </c>
    </row>
    <row r="35" spans="1:20" s="55" customFormat="1" ht="16.5" customHeight="1">
      <c r="A35" s="170"/>
      <c r="B35" s="27" t="s">
        <v>19</v>
      </c>
      <c r="C35" s="50"/>
      <c r="D35" s="51">
        <f>'[1]재정상태'!$D$136</f>
        <v>1377283830</v>
      </c>
      <c r="E35" s="53">
        <f t="shared" si="7"/>
        <v>1377283.83</v>
      </c>
      <c r="F35" s="51">
        <f>'[2]재정상태'!$D$53</f>
        <v>2796000</v>
      </c>
      <c r="G35" s="52">
        <f t="shared" si="8"/>
        <v>2796</v>
      </c>
      <c r="H35" s="51"/>
      <c r="I35" s="53">
        <f t="shared" si="9"/>
        <v>0</v>
      </c>
      <c r="J35" s="51">
        <f>'[4]재정상태'!$B$36</f>
        <v>418312837</v>
      </c>
      <c r="K35" s="52">
        <f t="shared" si="10"/>
        <v>418312.837</v>
      </c>
      <c r="L35" s="51"/>
      <c r="M35" s="51"/>
      <c r="N35" s="171">
        <f t="shared" si="5"/>
        <v>1798392.667</v>
      </c>
      <c r="O35" s="186">
        <f t="shared" si="11"/>
        <v>1798392667</v>
      </c>
      <c r="P35" s="47">
        <f t="shared" si="2"/>
        <v>0</v>
      </c>
      <c r="T35" s="58"/>
    </row>
    <row r="36" spans="1:18" s="55" customFormat="1" ht="16.5" customHeight="1">
      <c r="A36" s="170"/>
      <c r="B36" s="27" t="s">
        <v>20</v>
      </c>
      <c r="C36" s="50"/>
      <c r="D36" s="51">
        <f>'[1]재정상태'!$D$138</f>
        <v>-244638143</v>
      </c>
      <c r="E36" s="53">
        <f t="shared" si="7"/>
        <v>-244638.143</v>
      </c>
      <c r="F36" s="51"/>
      <c r="G36" s="52">
        <f t="shared" si="8"/>
        <v>0</v>
      </c>
      <c r="H36" s="51"/>
      <c r="I36" s="53">
        <f t="shared" si="9"/>
        <v>0</v>
      </c>
      <c r="J36" s="51">
        <f>'[4]재정상태'!$B$38</f>
        <v>-215765080</v>
      </c>
      <c r="K36" s="52">
        <f t="shared" si="10"/>
        <v>-215765.08</v>
      </c>
      <c r="L36" s="51"/>
      <c r="M36" s="51"/>
      <c r="N36" s="171">
        <f t="shared" si="5"/>
        <v>-460403.223</v>
      </c>
      <c r="O36" s="186">
        <f t="shared" si="11"/>
        <v>-460403223</v>
      </c>
      <c r="P36" s="47">
        <f t="shared" si="2"/>
        <v>0</v>
      </c>
      <c r="R36" s="55">
        <f>D35+D36</f>
        <v>1132645687</v>
      </c>
    </row>
    <row r="37" spans="1:18" s="55" customFormat="1" ht="16.5" customHeight="1">
      <c r="A37" s="170"/>
      <c r="B37" s="27" t="s">
        <v>21</v>
      </c>
      <c r="C37" s="50"/>
      <c r="D37" s="51">
        <f>'[1]재정상태'!$D$140</f>
        <v>750530240</v>
      </c>
      <c r="E37" s="53">
        <f t="shared" si="7"/>
        <v>750530.24</v>
      </c>
      <c r="F37" s="51"/>
      <c r="G37" s="52">
        <f t="shared" si="8"/>
        <v>0</v>
      </c>
      <c r="H37" s="51"/>
      <c r="I37" s="53">
        <f t="shared" si="9"/>
        <v>0</v>
      </c>
      <c r="J37" s="51">
        <f>'[4]재정상태'!$B$40</f>
        <v>119062550</v>
      </c>
      <c r="K37" s="52">
        <f t="shared" si="10"/>
        <v>119062.55</v>
      </c>
      <c r="L37" s="51"/>
      <c r="M37" s="51"/>
      <c r="N37" s="171">
        <f t="shared" si="5"/>
        <v>869592.79</v>
      </c>
      <c r="O37" s="186">
        <f t="shared" si="11"/>
        <v>869592790</v>
      </c>
      <c r="P37" s="47">
        <f t="shared" si="2"/>
        <v>0</v>
      </c>
      <c r="R37" s="55">
        <f>D37+D38</f>
        <v>411297664</v>
      </c>
    </row>
    <row r="38" spans="1:18" s="55" customFormat="1" ht="16.5" customHeight="1">
      <c r="A38" s="170"/>
      <c r="B38" s="27" t="s">
        <v>22</v>
      </c>
      <c r="C38" s="50"/>
      <c r="D38" s="51">
        <f>'[1]재정상태'!$D$142</f>
        <v>-339232576</v>
      </c>
      <c r="E38" s="53">
        <f t="shared" si="7"/>
        <v>-339232.576</v>
      </c>
      <c r="F38" s="51"/>
      <c r="G38" s="52">
        <f t="shared" si="8"/>
        <v>0</v>
      </c>
      <c r="H38" s="51"/>
      <c r="I38" s="53">
        <f t="shared" si="9"/>
        <v>0</v>
      </c>
      <c r="J38" s="51">
        <f>'[4]재정상태'!$B$42</f>
        <v>-117116101</v>
      </c>
      <c r="K38" s="52">
        <f t="shared" si="10"/>
        <v>-117116.101</v>
      </c>
      <c r="L38" s="51"/>
      <c r="M38" s="51"/>
      <c r="N38" s="171">
        <f t="shared" si="5"/>
        <v>-456348.677</v>
      </c>
      <c r="O38" s="186">
        <f t="shared" si="11"/>
        <v>-456348677</v>
      </c>
      <c r="P38" s="47">
        <f t="shared" si="2"/>
        <v>0</v>
      </c>
      <c r="R38" s="55">
        <f>D39+D40</f>
        <v>1379143714</v>
      </c>
    </row>
    <row r="39" spans="1:16" s="55" customFormat="1" ht="16.5" customHeight="1">
      <c r="A39" s="170"/>
      <c r="B39" s="27" t="s">
        <v>23</v>
      </c>
      <c r="C39" s="50"/>
      <c r="D39" s="51">
        <f>'[1]재정상태'!$D$144</f>
        <v>2744122579</v>
      </c>
      <c r="E39" s="53">
        <f t="shared" si="7"/>
        <v>2744122.579</v>
      </c>
      <c r="F39" s="51">
        <f>'[2]재정상태'!$D$61</f>
        <v>10700000</v>
      </c>
      <c r="G39" s="52">
        <f t="shared" si="8"/>
        <v>10700</v>
      </c>
      <c r="H39" s="51"/>
      <c r="I39" s="53">
        <f t="shared" si="9"/>
        <v>0</v>
      </c>
      <c r="J39" s="51"/>
      <c r="K39" s="52">
        <f t="shared" si="10"/>
        <v>0</v>
      </c>
      <c r="L39" s="51"/>
      <c r="M39" s="51"/>
      <c r="N39" s="171">
        <f t="shared" si="5"/>
        <v>2754822.579</v>
      </c>
      <c r="O39" s="186">
        <f t="shared" si="11"/>
        <v>2754822579</v>
      </c>
      <c r="P39" s="47">
        <f t="shared" si="2"/>
        <v>0</v>
      </c>
    </row>
    <row r="40" spans="1:16" s="55" customFormat="1" ht="16.5" customHeight="1">
      <c r="A40" s="170"/>
      <c r="B40" s="27" t="s">
        <v>24</v>
      </c>
      <c r="C40" s="50"/>
      <c r="D40" s="51">
        <f>'[1]재정상태'!$D$146</f>
        <v>-1364978865</v>
      </c>
      <c r="E40" s="53">
        <f t="shared" si="7"/>
        <v>-1364978.865</v>
      </c>
      <c r="F40" s="51">
        <f>'[2]재정상태'!$D$63</f>
        <v>-356598</v>
      </c>
      <c r="G40" s="52">
        <f t="shared" si="8"/>
        <v>-356.598</v>
      </c>
      <c r="H40" s="51"/>
      <c r="I40" s="53">
        <f t="shared" si="9"/>
        <v>0</v>
      </c>
      <c r="J40" s="51"/>
      <c r="K40" s="52">
        <f t="shared" si="10"/>
        <v>0</v>
      </c>
      <c r="L40" s="51"/>
      <c r="M40" s="51"/>
      <c r="N40" s="171">
        <f t="shared" si="5"/>
        <v>-1365335.463</v>
      </c>
      <c r="O40" s="186">
        <f t="shared" si="11"/>
        <v>-1365335463</v>
      </c>
      <c r="P40" s="47">
        <f t="shared" si="2"/>
        <v>0</v>
      </c>
    </row>
    <row r="41" spans="1:16" s="55" customFormat="1" ht="16.5" customHeight="1">
      <c r="A41" s="170"/>
      <c r="B41" s="27" t="s">
        <v>25</v>
      </c>
      <c r="C41" s="50"/>
      <c r="D41" s="51">
        <f>'[1]재정상태'!$D$148</f>
        <v>10399646438</v>
      </c>
      <c r="E41" s="53">
        <f t="shared" si="7"/>
        <v>10399646.438</v>
      </c>
      <c r="F41" s="51">
        <f>'[2]재정상태'!$D$65</f>
        <v>4967000</v>
      </c>
      <c r="G41" s="52">
        <f t="shared" si="8"/>
        <v>4967</v>
      </c>
      <c r="H41" s="51"/>
      <c r="I41" s="53">
        <f t="shared" si="9"/>
        <v>0</v>
      </c>
      <c r="J41" s="51">
        <f>'[4]재정상태'!$B$44</f>
        <v>12524511</v>
      </c>
      <c r="K41" s="52">
        <f t="shared" si="10"/>
        <v>12524.511</v>
      </c>
      <c r="L41" s="51"/>
      <c r="M41" s="51"/>
      <c r="N41" s="171">
        <f t="shared" si="5"/>
        <v>10417137.949</v>
      </c>
      <c r="O41" s="186">
        <f t="shared" si="11"/>
        <v>10417137949</v>
      </c>
      <c r="P41" s="47">
        <f t="shared" si="2"/>
        <v>0</v>
      </c>
    </row>
    <row r="42" spans="1:16" s="55" customFormat="1" ht="16.5" customHeight="1">
      <c r="A42" s="170"/>
      <c r="B42" s="27" t="s">
        <v>26</v>
      </c>
      <c r="C42" s="50"/>
      <c r="D42" s="51">
        <f>'[1]재정상태'!$D$150</f>
        <v>-5780369465</v>
      </c>
      <c r="E42" s="53">
        <f t="shared" si="7"/>
        <v>-5780369.465</v>
      </c>
      <c r="F42" s="51">
        <f>'[2]재정상태'!$D$67</f>
        <v>-2627568</v>
      </c>
      <c r="G42" s="52">
        <f t="shared" si="8"/>
        <v>-2627.568</v>
      </c>
      <c r="H42" s="51"/>
      <c r="I42" s="53">
        <f t="shared" si="9"/>
        <v>0</v>
      </c>
      <c r="J42" s="51">
        <f>'[4]재정상태'!$B$46</f>
        <v>-12524511</v>
      </c>
      <c r="K42" s="52">
        <f t="shared" si="10"/>
        <v>-12524.511</v>
      </c>
      <c r="L42" s="51"/>
      <c r="M42" s="51"/>
      <c r="N42" s="171">
        <f t="shared" si="5"/>
        <v>-5795521.544</v>
      </c>
      <c r="O42" s="186">
        <f t="shared" si="11"/>
        <v>-5795521544</v>
      </c>
      <c r="P42" s="47">
        <f t="shared" si="2"/>
        <v>0</v>
      </c>
    </row>
    <row r="43" spans="1:16" s="55" customFormat="1" ht="16.5" customHeight="1" hidden="1">
      <c r="A43" s="170"/>
      <c r="B43" s="278" t="s">
        <v>151</v>
      </c>
      <c r="C43" s="279"/>
      <c r="D43" s="51"/>
      <c r="E43" s="53">
        <f t="shared" si="7"/>
        <v>0</v>
      </c>
      <c r="F43" s="51"/>
      <c r="G43" s="52">
        <f t="shared" si="8"/>
        <v>0</v>
      </c>
      <c r="H43" s="51"/>
      <c r="I43" s="53">
        <f t="shared" si="9"/>
        <v>0</v>
      </c>
      <c r="J43" s="51"/>
      <c r="K43" s="52">
        <f t="shared" si="10"/>
        <v>0</v>
      </c>
      <c r="L43" s="51"/>
      <c r="M43" s="51"/>
      <c r="N43" s="171">
        <f t="shared" si="5"/>
        <v>0</v>
      </c>
      <c r="O43" s="186">
        <f t="shared" si="11"/>
        <v>0</v>
      </c>
      <c r="P43" s="47">
        <f t="shared" si="2"/>
        <v>0</v>
      </c>
    </row>
    <row r="44" spans="1:16" s="55" customFormat="1" ht="16.5" customHeight="1" hidden="1">
      <c r="A44" s="170"/>
      <c r="B44" s="278" t="s">
        <v>152</v>
      </c>
      <c r="C44" s="279"/>
      <c r="D44" s="51"/>
      <c r="E44" s="53">
        <f t="shared" si="7"/>
        <v>0</v>
      </c>
      <c r="F44" s="51"/>
      <c r="G44" s="52">
        <f t="shared" si="8"/>
        <v>0</v>
      </c>
      <c r="H44" s="51"/>
      <c r="I44" s="53">
        <f t="shared" si="9"/>
        <v>0</v>
      </c>
      <c r="J44" s="51"/>
      <c r="K44" s="52">
        <f t="shared" si="10"/>
        <v>0</v>
      </c>
      <c r="L44" s="51"/>
      <c r="M44" s="51"/>
      <c r="N44" s="171">
        <f t="shared" si="5"/>
        <v>0</v>
      </c>
      <c r="O44" s="186">
        <f t="shared" si="11"/>
        <v>0</v>
      </c>
      <c r="P44" s="47">
        <f t="shared" si="2"/>
        <v>0</v>
      </c>
    </row>
    <row r="45" spans="1:16" s="55" customFormat="1" ht="16.5" customHeight="1">
      <c r="A45" s="170"/>
      <c r="B45" s="27" t="s">
        <v>27</v>
      </c>
      <c r="C45" s="50"/>
      <c r="D45" s="51">
        <f>'[1]재정상태'!$D$160</f>
        <v>9013649430</v>
      </c>
      <c r="E45" s="53">
        <f t="shared" si="7"/>
        <v>9013649.43</v>
      </c>
      <c r="F45" s="51"/>
      <c r="G45" s="52">
        <f t="shared" si="8"/>
        <v>0</v>
      </c>
      <c r="H45" s="51"/>
      <c r="I45" s="53">
        <f t="shared" si="9"/>
        <v>0</v>
      </c>
      <c r="J45" s="51"/>
      <c r="K45" s="52">
        <f t="shared" si="10"/>
        <v>0</v>
      </c>
      <c r="L45" s="51"/>
      <c r="M45" s="51"/>
      <c r="N45" s="171">
        <f t="shared" si="5"/>
        <v>9013649.43</v>
      </c>
      <c r="O45" s="186">
        <f t="shared" si="11"/>
        <v>9013649430</v>
      </c>
      <c r="P45" s="47">
        <f t="shared" si="2"/>
        <v>0</v>
      </c>
    </row>
    <row r="46" spans="1:16" ht="16.5" customHeight="1">
      <c r="A46" s="170"/>
      <c r="B46" s="50"/>
      <c r="C46" s="28"/>
      <c r="D46" s="51"/>
      <c r="E46" s="53"/>
      <c r="F46" s="51"/>
      <c r="G46" s="59"/>
      <c r="H46" s="51"/>
      <c r="I46" s="53"/>
      <c r="J46" s="51"/>
      <c r="K46" s="59"/>
      <c r="L46" s="51"/>
      <c r="M46" s="51"/>
      <c r="N46" s="173"/>
      <c r="O46" s="186"/>
      <c r="P46" s="47">
        <f t="shared" si="2"/>
        <v>0</v>
      </c>
    </row>
    <row r="47" spans="1:16" s="49" customFormat="1" ht="16.5" customHeight="1">
      <c r="A47" s="174" t="s">
        <v>193</v>
      </c>
      <c r="B47" s="83"/>
      <c r="C47" s="84"/>
      <c r="D47" s="48">
        <f>SUM(D48:D72)</f>
        <v>126642124954</v>
      </c>
      <c r="E47" s="54">
        <f t="shared" si="7"/>
        <v>126642124.954</v>
      </c>
      <c r="F47" s="48">
        <f>SUM(F48:F72)</f>
        <v>624390651</v>
      </c>
      <c r="G47" s="56">
        <f>F47/1000</f>
        <v>624390.651</v>
      </c>
      <c r="H47" s="54">
        <f>SUM(H48:H72)</f>
        <v>0</v>
      </c>
      <c r="I47" s="56">
        <f>H47/1000</f>
        <v>0</v>
      </c>
      <c r="J47" s="54">
        <f>SUM(J48:J72)</f>
        <v>0</v>
      </c>
      <c r="K47" s="56">
        <f>J47/1000</f>
        <v>0</v>
      </c>
      <c r="L47" s="48"/>
      <c r="M47" s="48"/>
      <c r="N47" s="169">
        <f>O47/1000</f>
        <v>127266515.605</v>
      </c>
      <c r="O47" s="185">
        <f>SUM(O48:O72)</f>
        <v>127266515605</v>
      </c>
      <c r="P47" s="47">
        <f t="shared" si="2"/>
        <v>0</v>
      </c>
    </row>
    <row r="48" spans="1:16" s="55" customFormat="1" ht="16.5" customHeight="1" hidden="1">
      <c r="A48" s="170"/>
      <c r="B48" s="27" t="s">
        <v>93</v>
      </c>
      <c r="C48" s="50"/>
      <c r="D48" s="51"/>
      <c r="E48" s="53">
        <f t="shared" si="7"/>
        <v>0</v>
      </c>
      <c r="F48" s="51"/>
      <c r="G48" s="52">
        <f aca="true" t="shared" si="12" ref="G48:G72">F48/1000</f>
        <v>0</v>
      </c>
      <c r="H48" s="51"/>
      <c r="I48" s="53">
        <f aca="true" t="shared" si="13" ref="I48:I72">H48/1000</f>
        <v>0</v>
      </c>
      <c r="J48" s="51"/>
      <c r="K48" s="52">
        <f aca="true" t="shared" si="14" ref="K48:K72">J48/1000</f>
        <v>0</v>
      </c>
      <c r="L48" s="51"/>
      <c r="M48" s="51"/>
      <c r="N48" s="171">
        <f>O48/1000</f>
        <v>0</v>
      </c>
      <c r="O48" s="186">
        <f aca="true" t="shared" si="15" ref="O48:O72">D48+F48+H48+J48-L48</f>
        <v>0</v>
      </c>
      <c r="P48" s="47">
        <f t="shared" si="2"/>
        <v>0</v>
      </c>
    </row>
    <row r="49" spans="1:16" s="55" customFormat="1" ht="16.5" customHeight="1" hidden="1">
      <c r="A49" s="170"/>
      <c r="B49" s="27" t="s">
        <v>94</v>
      </c>
      <c r="C49" s="50"/>
      <c r="D49" s="51"/>
      <c r="E49" s="53">
        <f t="shared" si="7"/>
        <v>0</v>
      </c>
      <c r="F49" s="51"/>
      <c r="G49" s="52">
        <f t="shared" si="12"/>
        <v>0</v>
      </c>
      <c r="H49" s="51"/>
      <c r="I49" s="53">
        <f t="shared" si="13"/>
        <v>0</v>
      </c>
      <c r="J49" s="51"/>
      <c r="K49" s="52">
        <f t="shared" si="14"/>
        <v>0</v>
      </c>
      <c r="L49" s="51"/>
      <c r="M49" s="51"/>
      <c r="N49" s="171">
        <f t="shared" si="5"/>
        <v>0</v>
      </c>
      <c r="O49" s="186">
        <f t="shared" si="15"/>
        <v>0</v>
      </c>
      <c r="P49" s="47">
        <f t="shared" si="2"/>
        <v>0</v>
      </c>
    </row>
    <row r="50" spans="1:16" s="55" customFormat="1" ht="16.5" customHeight="1">
      <c r="A50" s="170"/>
      <c r="B50" s="27" t="s">
        <v>95</v>
      </c>
      <c r="C50" s="50"/>
      <c r="D50" s="51">
        <f>'[1]재정상태'!$D$169</f>
        <v>16293990450</v>
      </c>
      <c r="E50" s="53">
        <f t="shared" si="7"/>
        <v>16293990.45</v>
      </c>
      <c r="F50" s="51"/>
      <c r="G50" s="52">
        <f t="shared" si="12"/>
        <v>0</v>
      </c>
      <c r="H50" s="51"/>
      <c r="I50" s="53">
        <f t="shared" si="13"/>
        <v>0</v>
      </c>
      <c r="J50" s="51"/>
      <c r="K50" s="52">
        <f t="shared" si="14"/>
        <v>0</v>
      </c>
      <c r="L50" s="51"/>
      <c r="M50" s="51"/>
      <c r="N50" s="171">
        <f t="shared" si="5"/>
        <v>16293990.45</v>
      </c>
      <c r="O50" s="186">
        <f t="shared" si="15"/>
        <v>16293990450</v>
      </c>
      <c r="P50" s="47">
        <f t="shared" si="2"/>
        <v>0</v>
      </c>
    </row>
    <row r="51" spans="1:16" s="55" customFormat="1" ht="16.5" customHeight="1">
      <c r="A51" s="170"/>
      <c r="B51" s="27" t="s">
        <v>96</v>
      </c>
      <c r="C51" s="50"/>
      <c r="D51" s="51">
        <f>'[1]재정상태'!$D$172</f>
        <v>-115522399</v>
      </c>
      <c r="E51" s="53">
        <f t="shared" si="7"/>
        <v>-115522.399</v>
      </c>
      <c r="F51" s="51"/>
      <c r="G51" s="52">
        <f t="shared" si="12"/>
        <v>0</v>
      </c>
      <c r="H51" s="51"/>
      <c r="I51" s="53">
        <f t="shared" si="13"/>
        <v>0</v>
      </c>
      <c r="J51" s="51"/>
      <c r="K51" s="52">
        <f t="shared" si="14"/>
        <v>0</v>
      </c>
      <c r="L51" s="51"/>
      <c r="M51" s="51"/>
      <c r="N51" s="171">
        <f t="shared" si="5"/>
        <v>-115522.399</v>
      </c>
      <c r="O51" s="186">
        <f t="shared" si="15"/>
        <v>-115522399</v>
      </c>
      <c r="P51" s="47">
        <f t="shared" si="2"/>
        <v>0</v>
      </c>
    </row>
    <row r="52" spans="1:16" s="55" customFormat="1" ht="16.5" customHeight="1">
      <c r="A52" s="170"/>
      <c r="B52" s="27" t="s">
        <v>28</v>
      </c>
      <c r="C52" s="50"/>
      <c r="D52" s="51">
        <f>'[1]재정상태'!$D$174</f>
        <v>35127156334</v>
      </c>
      <c r="E52" s="53">
        <f t="shared" si="7"/>
        <v>35127156.334</v>
      </c>
      <c r="F52" s="51">
        <f>'[2]재정상태'!$D$78</f>
        <v>62948140</v>
      </c>
      <c r="G52" s="52">
        <f t="shared" si="12"/>
        <v>62948.14</v>
      </c>
      <c r="H52" s="51"/>
      <c r="I52" s="53">
        <f t="shared" si="13"/>
        <v>0</v>
      </c>
      <c r="J52" s="51"/>
      <c r="K52" s="52">
        <f t="shared" si="14"/>
        <v>0</v>
      </c>
      <c r="L52" s="51"/>
      <c r="M52" s="51"/>
      <c r="N52" s="171">
        <f t="shared" si="5"/>
        <v>35190104.474</v>
      </c>
      <c r="O52" s="186">
        <f t="shared" si="15"/>
        <v>35190104474</v>
      </c>
      <c r="P52" s="47">
        <f t="shared" si="2"/>
        <v>0</v>
      </c>
    </row>
    <row r="53" spans="1:16" s="55" customFormat="1" ht="16.5" customHeight="1">
      <c r="A53" s="170"/>
      <c r="B53" s="27" t="s">
        <v>97</v>
      </c>
      <c r="C53" s="50"/>
      <c r="D53" s="51">
        <f>'[1]재정상태'!$D$177</f>
        <v>-414123056</v>
      </c>
      <c r="E53" s="53">
        <f t="shared" si="7"/>
        <v>-414123.056</v>
      </c>
      <c r="F53" s="51">
        <f>'[2]재정상태'!$D$81</f>
        <v>-5728039</v>
      </c>
      <c r="G53" s="52">
        <f t="shared" si="12"/>
        <v>-5728.039</v>
      </c>
      <c r="H53" s="51"/>
      <c r="I53" s="53">
        <f t="shared" si="13"/>
        <v>0</v>
      </c>
      <c r="J53" s="51"/>
      <c r="K53" s="52">
        <f t="shared" si="14"/>
        <v>0</v>
      </c>
      <c r="L53" s="51"/>
      <c r="M53" s="51"/>
      <c r="N53" s="171">
        <f t="shared" si="5"/>
        <v>-419851.095</v>
      </c>
      <c r="O53" s="186">
        <f t="shared" si="15"/>
        <v>-419851095</v>
      </c>
      <c r="P53" s="47">
        <f t="shared" si="2"/>
        <v>0</v>
      </c>
    </row>
    <row r="54" spans="1:16" s="55" customFormat="1" ht="16.5" customHeight="1">
      <c r="A54" s="170"/>
      <c r="B54" s="27" t="s">
        <v>29</v>
      </c>
      <c r="C54" s="50"/>
      <c r="D54" s="51">
        <f>'[1]재정상태'!$D$179</f>
        <v>405187950</v>
      </c>
      <c r="E54" s="53">
        <f t="shared" si="7"/>
        <v>405187.95</v>
      </c>
      <c r="F54" s="51"/>
      <c r="G54" s="52">
        <f t="shared" si="12"/>
        <v>0</v>
      </c>
      <c r="H54" s="51"/>
      <c r="I54" s="53">
        <f t="shared" si="13"/>
        <v>0</v>
      </c>
      <c r="J54" s="51"/>
      <c r="K54" s="52">
        <f t="shared" si="14"/>
        <v>0</v>
      </c>
      <c r="L54" s="51"/>
      <c r="M54" s="51"/>
      <c r="N54" s="171">
        <f t="shared" si="5"/>
        <v>405187.95</v>
      </c>
      <c r="O54" s="186">
        <f t="shared" si="15"/>
        <v>405187950</v>
      </c>
      <c r="P54" s="47">
        <f t="shared" si="2"/>
        <v>0</v>
      </c>
    </row>
    <row r="55" spans="1:16" s="55" customFormat="1" ht="16.5" customHeight="1" hidden="1">
      <c r="A55" s="170"/>
      <c r="B55" s="27" t="s">
        <v>30</v>
      </c>
      <c r="C55" s="50"/>
      <c r="D55" s="51"/>
      <c r="E55" s="53">
        <f t="shared" si="7"/>
        <v>0</v>
      </c>
      <c r="F55" s="51"/>
      <c r="G55" s="52">
        <f t="shared" si="12"/>
        <v>0</v>
      </c>
      <c r="H55" s="51"/>
      <c r="I55" s="53">
        <f t="shared" si="13"/>
        <v>0</v>
      </c>
      <c r="J55" s="51"/>
      <c r="K55" s="52">
        <f t="shared" si="14"/>
        <v>0</v>
      </c>
      <c r="L55" s="51"/>
      <c r="M55" s="51"/>
      <c r="N55" s="171">
        <f t="shared" si="5"/>
        <v>0</v>
      </c>
      <c r="O55" s="186">
        <f t="shared" si="15"/>
        <v>0</v>
      </c>
      <c r="P55" s="47">
        <f t="shared" si="2"/>
        <v>0</v>
      </c>
    </row>
    <row r="56" spans="1:16" s="55" customFormat="1" ht="16.5" customHeight="1" hidden="1">
      <c r="A56" s="170"/>
      <c r="B56" s="276" t="s">
        <v>235</v>
      </c>
      <c r="C56" s="277"/>
      <c r="D56" s="51"/>
      <c r="E56" s="53">
        <f t="shared" si="7"/>
        <v>0</v>
      </c>
      <c r="F56" s="51"/>
      <c r="G56" s="52">
        <f t="shared" si="12"/>
        <v>0</v>
      </c>
      <c r="H56" s="51"/>
      <c r="I56" s="53">
        <f t="shared" si="13"/>
        <v>0</v>
      </c>
      <c r="J56" s="51"/>
      <c r="K56" s="52">
        <f t="shared" si="14"/>
        <v>0</v>
      </c>
      <c r="L56" s="51"/>
      <c r="M56" s="51"/>
      <c r="N56" s="171"/>
      <c r="O56" s="186"/>
      <c r="P56" s="47">
        <f t="shared" si="2"/>
        <v>0</v>
      </c>
    </row>
    <row r="57" spans="1:16" s="55" customFormat="1" ht="16.5" customHeight="1" hidden="1">
      <c r="A57" s="170"/>
      <c r="B57" s="276" t="s">
        <v>236</v>
      </c>
      <c r="C57" s="277"/>
      <c r="D57" s="51"/>
      <c r="E57" s="53">
        <f t="shared" si="7"/>
        <v>0</v>
      </c>
      <c r="F57" s="51"/>
      <c r="G57" s="52">
        <f t="shared" si="12"/>
        <v>0</v>
      </c>
      <c r="H57" s="51"/>
      <c r="I57" s="53">
        <f t="shared" si="13"/>
        <v>0</v>
      </c>
      <c r="J57" s="51"/>
      <c r="K57" s="52">
        <f t="shared" si="14"/>
        <v>0</v>
      </c>
      <c r="L57" s="51"/>
      <c r="M57" s="51"/>
      <c r="N57" s="171"/>
      <c r="O57" s="186"/>
      <c r="P57" s="47">
        <f t="shared" si="2"/>
        <v>0</v>
      </c>
    </row>
    <row r="58" spans="1:16" s="55" customFormat="1" ht="16.5" customHeight="1" hidden="1">
      <c r="A58" s="170"/>
      <c r="B58" s="27" t="s">
        <v>31</v>
      </c>
      <c r="C58" s="50"/>
      <c r="D58" s="51"/>
      <c r="E58" s="53">
        <f t="shared" si="7"/>
        <v>0</v>
      </c>
      <c r="F58" s="51"/>
      <c r="G58" s="52">
        <f t="shared" si="12"/>
        <v>0</v>
      </c>
      <c r="H58" s="51"/>
      <c r="I58" s="53">
        <f t="shared" si="13"/>
        <v>0</v>
      </c>
      <c r="J58" s="51"/>
      <c r="K58" s="52">
        <f t="shared" si="14"/>
        <v>0</v>
      </c>
      <c r="L58" s="51"/>
      <c r="M58" s="51"/>
      <c r="N58" s="171">
        <f t="shared" si="5"/>
        <v>0</v>
      </c>
      <c r="O58" s="186">
        <f t="shared" si="15"/>
        <v>0</v>
      </c>
      <c r="P58" s="47">
        <f t="shared" si="2"/>
        <v>0</v>
      </c>
    </row>
    <row r="59" spans="1:16" s="55" customFormat="1" ht="16.5" customHeight="1" hidden="1">
      <c r="A59" s="170"/>
      <c r="B59" s="27" t="s">
        <v>32</v>
      </c>
      <c r="C59" s="50"/>
      <c r="D59" s="51"/>
      <c r="E59" s="53">
        <f t="shared" si="7"/>
        <v>0</v>
      </c>
      <c r="F59" s="51"/>
      <c r="G59" s="52">
        <f t="shared" si="12"/>
        <v>0</v>
      </c>
      <c r="H59" s="51"/>
      <c r="I59" s="53">
        <f t="shared" si="13"/>
        <v>0</v>
      </c>
      <c r="J59" s="51"/>
      <c r="K59" s="52">
        <f t="shared" si="14"/>
        <v>0</v>
      </c>
      <c r="L59" s="51"/>
      <c r="M59" s="51"/>
      <c r="N59" s="171">
        <f t="shared" si="5"/>
        <v>0</v>
      </c>
      <c r="O59" s="186">
        <f t="shared" si="15"/>
        <v>0</v>
      </c>
      <c r="P59" s="47">
        <f t="shared" si="2"/>
        <v>0</v>
      </c>
    </row>
    <row r="60" spans="1:16" s="55" customFormat="1" ht="16.5" customHeight="1">
      <c r="A60" s="170"/>
      <c r="B60" s="27" t="s">
        <v>131</v>
      </c>
      <c r="C60" s="50"/>
      <c r="D60" s="51">
        <f>'[1]재정상태'!$D$194</f>
        <v>20175759817</v>
      </c>
      <c r="E60" s="53">
        <f t="shared" si="7"/>
        <v>20175759.817</v>
      </c>
      <c r="F60" s="51"/>
      <c r="G60" s="52">
        <f t="shared" si="12"/>
        <v>0</v>
      </c>
      <c r="H60" s="51"/>
      <c r="I60" s="53">
        <f t="shared" si="13"/>
        <v>0</v>
      </c>
      <c r="J60" s="51"/>
      <c r="K60" s="52">
        <f t="shared" si="14"/>
        <v>0</v>
      </c>
      <c r="L60" s="51"/>
      <c r="M60" s="51"/>
      <c r="N60" s="171">
        <f t="shared" si="5"/>
        <v>20175759.817</v>
      </c>
      <c r="O60" s="186">
        <f t="shared" si="15"/>
        <v>20175759817</v>
      </c>
      <c r="P60" s="47">
        <f t="shared" si="2"/>
        <v>0</v>
      </c>
    </row>
    <row r="61" spans="1:16" s="55" customFormat="1" ht="16.5" customHeight="1">
      <c r="A61" s="170"/>
      <c r="B61" s="27" t="s">
        <v>132</v>
      </c>
      <c r="C61" s="50"/>
      <c r="D61" s="51">
        <f>'[1]재정상태'!$D$197</f>
        <v>-2039978303</v>
      </c>
      <c r="E61" s="53">
        <f t="shared" si="7"/>
        <v>-2039978.303</v>
      </c>
      <c r="F61" s="51"/>
      <c r="G61" s="52">
        <f t="shared" si="12"/>
        <v>0</v>
      </c>
      <c r="H61" s="51"/>
      <c r="I61" s="53">
        <f t="shared" si="13"/>
        <v>0</v>
      </c>
      <c r="J61" s="51"/>
      <c r="K61" s="52">
        <f t="shared" si="14"/>
        <v>0</v>
      </c>
      <c r="L61" s="51"/>
      <c r="M61" s="51"/>
      <c r="N61" s="171">
        <f t="shared" si="5"/>
        <v>-2039978.303</v>
      </c>
      <c r="O61" s="186">
        <f t="shared" si="15"/>
        <v>-2039978303</v>
      </c>
      <c r="P61" s="47">
        <f t="shared" si="2"/>
        <v>0</v>
      </c>
    </row>
    <row r="62" spans="1:16" s="55" customFormat="1" ht="16.5" customHeight="1">
      <c r="A62" s="170"/>
      <c r="B62" s="27" t="s">
        <v>33</v>
      </c>
      <c r="C62" s="50"/>
      <c r="D62" s="51">
        <f>'[1]재정상태'!$D$199</f>
        <v>22592372315</v>
      </c>
      <c r="E62" s="53">
        <f t="shared" si="7"/>
        <v>22592372.315</v>
      </c>
      <c r="F62" s="51"/>
      <c r="G62" s="52">
        <f t="shared" si="12"/>
        <v>0</v>
      </c>
      <c r="H62" s="51"/>
      <c r="I62" s="53">
        <f t="shared" si="13"/>
        <v>0</v>
      </c>
      <c r="J62" s="51"/>
      <c r="K62" s="52">
        <f t="shared" si="14"/>
        <v>0</v>
      </c>
      <c r="L62" s="51"/>
      <c r="M62" s="51"/>
      <c r="N62" s="171">
        <f t="shared" si="5"/>
        <v>22592372.315</v>
      </c>
      <c r="O62" s="186">
        <f t="shared" si="15"/>
        <v>22592372315</v>
      </c>
      <c r="P62" s="47">
        <f t="shared" si="2"/>
        <v>0</v>
      </c>
    </row>
    <row r="63" spans="1:16" s="55" customFormat="1" ht="16.5" customHeight="1">
      <c r="A63" s="170"/>
      <c r="B63" s="27" t="s">
        <v>98</v>
      </c>
      <c r="C63" s="50"/>
      <c r="D63" s="51">
        <f>'[1]재정상태'!$D$202</f>
        <v>-3670279052</v>
      </c>
      <c r="E63" s="53">
        <f t="shared" si="7"/>
        <v>-3670279.052</v>
      </c>
      <c r="F63" s="51"/>
      <c r="G63" s="52">
        <f t="shared" si="12"/>
        <v>0</v>
      </c>
      <c r="H63" s="51"/>
      <c r="I63" s="53">
        <f t="shared" si="13"/>
        <v>0</v>
      </c>
      <c r="J63" s="51"/>
      <c r="K63" s="52">
        <f t="shared" si="14"/>
        <v>0</v>
      </c>
      <c r="L63" s="51"/>
      <c r="M63" s="51"/>
      <c r="N63" s="171">
        <f t="shared" si="5"/>
        <v>-3670279.052</v>
      </c>
      <c r="O63" s="186">
        <f t="shared" si="15"/>
        <v>-3670279052</v>
      </c>
      <c r="P63" s="47">
        <f t="shared" si="2"/>
        <v>0</v>
      </c>
    </row>
    <row r="64" spans="1:16" s="55" customFormat="1" ht="16.5" customHeight="1">
      <c r="A64" s="170"/>
      <c r="B64" s="27" t="s">
        <v>34</v>
      </c>
      <c r="C64" s="50"/>
      <c r="D64" s="51">
        <f>'[1]재정상태'!$D$204</f>
        <v>9894071556</v>
      </c>
      <c r="E64" s="53">
        <f t="shared" si="7"/>
        <v>9894071.556</v>
      </c>
      <c r="F64" s="51">
        <f>'[2]재정상태'!$D$88</f>
        <v>148750840</v>
      </c>
      <c r="G64" s="52">
        <f t="shared" si="12"/>
        <v>148750.84</v>
      </c>
      <c r="H64" s="51"/>
      <c r="I64" s="53">
        <f t="shared" si="13"/>
        <v>0</v>
      </c>
      <c r="J64" s="51"/>
      <c r="K64" s="52">
        <f t="shared" si="14"/>
        <v>0</v>
      </c>
      <c r="L64" s="51"/>
      <c r="M64" s="51"/>
      <c r="N64" s="171">
        <f t="shared" si="5"/>
        <v>10042822.396</v>
      </c>
      <c r="O64" s="186">
        <f t="shared" si="15"/>
        <v>10042822396</v>
      </c>
      <c r="P64" s="47">
        <f t="shared" si="2"/>
        <v>0</v>
      </c>
    </row>
    <row r="65" spans="1:16" s="55" customFormat="1" ht="16.5" customHeight="1">
      <c r="A65" s="170"/>
      <c r="B65" s="27" t="s">
        <v>35</v>
      </c>
      <c r="C65" s="50"/>
      <c r="D65" s="51">
        <f>'[1]재정상태'!$D$207</f>
        <v>-1617465684</v>
      </c>
      <c r="E65" s="53">
        <f t="shared" si="7"/>
        <v>-1617465.684</v>
      </c>
      <c r="F65" s="51"/>
      <c r="G65" s="52">
        <f t="shared" si="12"/>
        <v>0</v>
      </c>
      <c r="H65" s="51"/>
      <c r="I65" s="53">
        <f t="shared" si="13"/>
        <v>0</v>
      </c>
      <c r="J65" s="51"/>
      <c r="K65" s="52">
        <f t="shared" si="14"/>
        <v>0</v>
      </c>
      <c r="L65" s="51"/>
      <c r="M65" s="51"/>
      <c r="N65" s="171">
        <f t="shared" si="5"/>
        <v>-1617465.684</v>
      </c>
      <c r="O65" s="186">
        <f t="shared" si="15"/>
        <v>-1617465684</v>
      </c>
      <c r="P65" s="47">
        <f t="shared" si="2"/>
        <v>0</v>
      </c>
    </row>
    <row r="66" spans="1:16" s="55" customFormat="1" ht="16.5" customHeight="1">
      <c r="A66" s="170"/>
      <c r="B66" s="27" t="s">
        <v>36</v>
      </c>
      <c r="C66" s="50"/>
      <c r="D66" s="51">
        <f>'[1]재정상태'!$D$209</f>
        <v>3571173964</v>
      </c>
      <c r="E66" s="53">
        <f t="shared" si="7"/>
        <v>3571173.964</v>
      </c>
      <c r="F66" s="51">
        <f>'[2]재정상태'!$D$93</f>
        <v>1625000</v>
      </c>
      <c r="G66" s="52">
        <f t="shared" si="12"/>
        <v>1625</v>
      </c>
      <c r="H66" s="51"/>
      <c r="I66" s="53">
        <f t="shared" si="13"/>
        <v>0</v>
      </c>
      <c r="J66" s="51"/>
      <c r="K66" s="52">
        <f t="shared" si="14"/>
        <v>0</v>
      </c>
      <c r="L66" s="51"/>
      <c r="M66" s="51"/>
      <c r="N66" s="171">
        <f t="shared" si="5"/>
        <v>3572798.964</v>
      </c>
      <c r="O66" s="186">
        <f t="shared" si="15"/>
        <v>3572798964</v>
      </c>
      <c r="P66" s="47">
        <f t="shared" si="2"/>
        <v>0</v>
      </c>
    </row>
    <row r="67" spans="1:16" s="55" customFormat="1" ht="16.5" customHeight="1">
      <c r="A67" s="170"/>
      <c r="B67" s="27" t="s">
        <v>37</v>
      </c>
      <c r="C67" s="50"/>
      <c r="D67" s="51">
        <f>'[1]재정상태'!$D$212</f>
        <v>-1864713407</v>
      </c>
      <c r="E67" s="53">
        <f t="shared" si="7"/>
        <v>-1864713.407</v>
      </c>
      <c r="F67" s="51">
        <f>'[2]재정상태'!$D$96</f>
        <v>-1624000</v>
      </c>
      <c r="G67" s="52">
        <f t="shared" si="12"/>
        <v>-1624</v>
      </c>
      <c r="H67" s="51"/>
      <c r="I67" s="53">
        <f t="shared" si="13"/>
        <v>0</v>
      </c>
      <c r="J67" s="51"/>
      <c r="K67" s="52">
        <f t="shared" si="14"/>
        <v>0</v>
      </c>
      <c r="L67" s="51"/>
      <c r="M67" s="51"/>
      <c r="N67" s="171">
        <f t="shared" si="5"/>
        <v>-1866337.407</v>
      </c>
      <c r="O67" s="186">
        <f t="shared" si="15"/>
        <v>-1866337407</v>
      </c>
      <c r="P67" s="47">
        <f t="shared" si="2"/>
        <v>0</v>
      </c>
    </row>
    <row r="68" spans="1:16" s="55" customFormat="1" ht="16.5" customHeight="1" hidden="1">
      <c r="A68" s="170"/>
      <c r="B68" s="27" t="s">
        <v>172</v>
      </c>
      <c r="C68" s="50"/>
      <c r="D68" s="51"/>
      <c r="E68" s="53">
        <f t="shared" si="7"/>
        <v>0</v>
      </c>
      <c r="F68" s="51"/>
      <c r="G68" s="52">
        <f t="shared" si="12"/>
        <v>0</v>
      </c>
      <c r="H68" s="51"/>
      <c r="I68" s="53">
        <f t="shared" si="13"/>
        <v>0</v>
      </c>
      <c r="J68" s="51"/>
      <c r="K68" s="52">
        <f t="shared" si="14"/>
        <v>0</v>
      </c>
      <c r="L68" s="51"/>
      <c r="M68" s="51"/>
      <c r="N68" s="171">
        <f t="shared" si="5"/>
        <v>0</v>
      </c>
      <c r="O68" s="186">
        <f t="shared" si="15"/>
        <v>0</v>
      </c>
      <c r="P68" s="47">
        <f t="shared" si="2"/>
        <v>0</v>
      </c>
    </row>
    <row r="69" spans="1:16" s="55" customFormat="1" ht="16.5" customHeight="1" hidden="1">
      <c r="A69" s="170"/>
      <c r="B69" s="27" t="s">
        <v>173</v>
      </c>
      <c r="C69" s="50"/>
      <c r="D69" s="51"/>
      <c r="E69" s="53">
        <f t="shared" si="7"/>
        <v>0</v>
      </c>
      <c r="F69" s="51"/>
      <c r="G69" s="52">
        <f t="shared" si="12"/>
        <v>0</v>
      </c>
      <c r="H69" s="51"/>
      <c r="I69" s="53">
        <f t="shared" si="13"/>
        <v>0</v>
      </c>
      <c r="J69" s="51"/>
      <c r="K69" s="52">
        <f t="shared" si="14"/>
        <v>0</v>
      </c>
      <c r="L69" s="51"/>
      <c r="M69" s="51"/>
      <c r="N69" s="171">
        <f t="shared" si="5"/>
        <v>0</v>
      </c>
      <c r="O69" s="186">
        <f t="shared" si="15"/>
        <v>0</v>
      </c>
      <c r="P69" s="47">
        <f t="shared" si="2"/>
        <v>0</v>
      </c>
    </row>
    <row r="70" spans="1:16" s="55" customFormat="1" ht="16.5" customHeight="1">
      <c r="A70" s="170"/>
      <c r="B70" s="27" t="s">
        <v>38</v>
      </c>
      <c r="C70" s="50"/>
      <c r="D70" s="51">
        <f>'[1]재정상태'!$D$219</f>
        <v>11141358279</v>
      </c>
      <c r="E70" s="53">
        <f t="shared" si="7"/>
        <v>11141358.279</v>
      </c>
      <c r="F70" s="51">
        <f>'[2]재정상태'!$D$98</f>
        <v>22635360</v>
      </c>
      <c r="G70" s="52">
        <f t="shared" si="12"/>
        <v>22635.36</v>
      </c>
      <c r="H70" s="51"/>
      <c r="I70" s="53">
        <f t="shared" si="13"/>
        <v>0</v>
      </c>
      <c r="J70" s="51"/>
      <c r="K70" s="52">
        <f t="shared" si="14"/>
        <v>0</v>
      </c>
      <c r="L70" s="51"/>
      <c r="M70" s="51"/>
      <c r="N70" s="171">
        <f t="shared" si="5"/>
        <v>11163993.639</v>
      </c>
      <c r="O70" s="186">
        <f t="shared" si="15"/>
        <v>11163993639</v>
      </c>
      <c r="P70" s="47">
        <f t="shared" si="2"/>
        <v>0</v>
      </c>
    </row>
    <row r="71" spans="1:16" s="55" customFormat="1" ht="16.5" customHeight="1">
      <c r="A71" s="170"/>
      <c r="B71" s="27" t="s">
        <v>39</v>
      </c>
      <c r="C71" s="50"/>
      <c r="D71" s="51">
        <f>'[1]재정상태'!$D$222</f>
        <v>-1004481220</v>
      </c>
      <c r="E71" s="53">
        <f t="shared" si="7"/>
        <v>-1004481.22</v>
      </c>
      <c r="F71" s="51"/>
      <c r="G71" s="52">
        <f t="shared" si="12"/>
        <v>0</v>
      </c>
      <c r="H71" s="51"/>
      <c r="I71" s="53">
        <f t="shared" si="13"/>
        <v>0</v>
      </c>
      <c r="J71" s="51"/>
      <c r="K71" s="52">
        <f t="shared" si="14"/>
        <v>0</v>
      </c>
      <c r="L71" s="51"/>
      <c r="M71" s="51"/>
      <c r="N71" s="171">
        <f t="shared" si="5"/>
        <v>-1004481.22</v>
      </c>
      <c r="O71" s="186">
        <f t="shared" si="15"/>
        <v>-1004481220</v>
      </c>
      <c r="P71" s="47">
        <f t="shared" si="2"/>
        <v>0</v>
      </c>
    </row>
    <row r="72" spans="1:16" s="55" customFormat="1" ht="16.5" customHeight="1">
      <c r="A72" s="170"/>
      <c r="B72" s="27" t="s">
        <v>40</v>
      </c>
      <c r="C72" s="50"/>
      <c r="D72" s="51">
        <f>'[1]재정상태'!$D$224</f>
        <v>18167617410</v>
      </c>
      <c r="E72" s="53">
        <f t="shared" si="7"/>
        <v>18167617.41</v>
      </c>
      <c r="F72" s="51">
        <f>'[2]재정상태'!$D$103</f>
        <v>395783350</v>
      </c>
      <c r="G72" s="52">
        <f t="shared" si="12"/>
        <v>395783.35</v>
      </c>
      <c r="H72" s="51"/>
      <c r="I72" s="53">
        <f t="shared" si="13"/>
        <v>0</v>
      </c>
      <c r="J72" s="51"/>
      <c r="K72" s="52">
        <f t="shared" si="14"/>
        <v>0</v>
      </c>
      <c r="L72" s="51"/>
      <c r="M72" s="51"/>
      <c r="N72" s="171">
        <f t="shared" si="5"/>
        <v>18563400.76</v>
      </c>
      <c r="O72" s="186">
        <f t="shared" si="15"/>
        <v>18563400760</v>
      </c>
      <c r="P72" s="47">
        <f aca="true" t="shared" si="16" ref="P72:P128">D72+F72+H72+J72-O72</f>
        <v>0</v>
      </c>
    </row>
    <row r="73" spans="1:16" ht="16.5" customHeight="1">
      <c r="A73" s="170"/>
      <c r="B73" s="50"/>
      <c r="C73" s="28"/>
      <c r="D73" s="51"/>
      <c r="E73" s="53"/>
      <c r="F73" s="51"/>
      <c r="G73" s="59"/>
      <c r="H73" s="51"/>
      <c r="I73" s="53"/>
      <c r="J73" s="51"/>
      <c r="K73" s="59"/>
      <c r="L73" s="51"/>
      <c r="M73" s="51"/>
      <c r="N73" s="173"/>
      <c r="O73" s="186"/>
      <c r="P73" s="47">
        <f t="shared" si="16"/>
        <v>0</v>
      </c>
    </row>
    <row r="74" spans="1:16" s="49" customFormat="1" ht="16.5" customHeight="1">
      <c r="A74" s="174" t="s">
        <v>194</v>
      </c>
      <c r="B74" s="83"/>
      <c r="C74" s="84"/>
      <c r="D74" s="48">
        <f>SUM(D75:D91)</f>
        <v>1332420894733</v>
      </c>
      <c r="E74" s="54">
        <f t="shared" si="7"/>
        <v>1332420894.733</v>
      </c>
      <c r="F74" s="48">
        <f>SUM(F75:F91)</f>
        <v>6927440470</v>
      </c>
      <c r="G74" s="56">
        <f>F74/1000</f>
        <v>6927440.47</v>
      </c>
      <c r="H74" s="54">
        <f>SUM(H75:H91)</f>
        <v>0</v>
      </c>
      <c r="I74" s="56">
        <f>H74/1000</f>
        <v>0</v>
      </c>
      <c r="J74" s="48">
        <f>SUM(J75:J91)</f>
        <v>188126074010</v>
      </c>
      <c r="K74" s="56">
        <f>J74/1000</f>
        <v>188126074.01</v>
      </c>
      <c r="L74" s="48"/>
      <c r="M74" s="48"/>
      <c r="N74" s="169">
        <f t="shared" si="5"/>
        <v>1527474409.213</v>
      </c>
      <c r="O74" s="185">
        <f>SUM(O75:O91)</f>
        <v>1527474409213</v>
      </c>
      <c r="P74" s="47">
        <f t="shared" si="16"/>
        <v>0</v>
      </c>
    </row>
    <row r="75" spans="1:16" s="55" customFormat="1" ht="16.5" customHeight="1">
      <c r="A75" s="170"/>
      <c r="B75" s="27" t="s">
        <v>41</v>
      </c>
      <c r="C75" s="50"/>
      <c r="D75" s="51">
        <f>'[1]재정상태'!$D$228</f>
        <v>820766000671</v>
      </c>
      <c r="E75" s="53">
        <f t="shared" si="7"/>
        <v>820766000.671</v>
      </c>
      <c r="F75" s="51">
        <f>'[2]재정상태'!$D$107</f>
        <v>26439540</v>
      </c>
      <c r="G75" s="52">
        <f aca="true" t="shared" si="17" ref="G75:G91">F75/1000</f>
        <v>26439.54</v>
      </c>
      <c r="H75" s="51"/>
      <c r="I75" s="53">
        <f aca="true" t="shared" si="18" ref="I75:I91">H75/1000</f>
        <v>0</v>
      </c>
      <c r="J75" s="51"/>
      <c r="K75" s="52">
        <f aca="true" t="shared" si="19" ref="K75:K91">J75/1000</f>
        <v>0</v>
      </c>
      <c r="L75" s="51"/>
      <c r="M75" s="51"/>
      <c r="N75" s="171">
        <f t="shared" si="5"/>
        <v>820792440.211</v>
      </c>
      <c r="O75" s="186">
        <f aca="true" t="shared" si="20" ref="O75:O91">D75+F75+H75+J75-L75</f>
        <v>820792440211</v>
      </c>
      <c r="P75" s="47">
        <f t="shared" si="16"/>
        <v>0</v>
      </c>
    </row>
    <row r="76" spans="1:16" s="55" customFormat="1" ht="16.5" customHeight="1">
      <c r="A76" s="170"/>
      <c r="B76" s="27" t="s">
        <v>42</v>
      </c>
      <c r="C76" s="50"/>
      <c r="D76" s="51">
        <f>'[1]재정상태'!$D$231</f>
        <v>10700681210</v>
      </c>
      <c r="E76" s="53">
        <f t="shared" si="7"/>
        <v>10700681.21</v>
      </c>
      <c r="F76" s="51"/>
      <c r="G76" s="52">
        <f t="shared" si="17"/>
        <v>0</v>
      </c>
      <c r="H76" s="51"/>
      <c r="I76" s="53">
        <f t="shared" si="18"/>
        <v>0</v>
      </c>
      <c r="J76" s="51">
        <f>'[4]재정상태'!$B$50</f>
        <v>56884928725</v>
      </c>
      <c r="K76" s="52">
        <f t="shared" si="19"/>
        <v>56884928.725</v>
      </c>
      <c r="L76" s="51"/>
      <c r="M76" s="51"/>
      <c r="N76" s="171">
        <f t="shared" si="5"/>
        <v>67585609.935</v>
      </c>
      <c r="O76" s="186">
        <f t="shared" si="20"/>
        <v>67585609935</v>
      </c>
      <c r="P76" s="47">
        <f t="shared" si="16"/>
        <v>0</v>
      </c>
    </row>
    <row r="77" spans="1:18" s="55" customFormat="1" ht="16.5" customHeight="1">
      <c r="A77" s="170"/>
      <c r="B77" s="27" t="s">
        <v>99</v>
      </c>
      <c r="C77" s="50"/>
      <c r="D77" s="51">
        <f>'[1]재정상태'!$D$234</f>
        <v>-4962532474</v>
      </c>
      <c r="E77" s="53">
        <f t="shared" si="7"/>
        <v>-4962532.474</v>
      </c>
      <c r="F77" s="51"/>
      <c r="G77" s="52">
        <f t="shared" si="17"/>
        <v>0</v>
      </c>
      <c r="H77" s="51"/>
      <c r="I77" s="53">
        <f t="shared" si="18"/>
        <v>0</v>
      </c>
      <c r="J77" s="51">
        <f>'[4]재정상태'!$B$53</f>
        <v>-13881992255</v>
      </c>
      <c r="K77" s="52">
        <f t="shared" si="19"/>
        <v>-13881992.255</v>
      </c>
      <c r="L77" s="51"/>
      <c r="M77" s="51"/>
      <c r="N77" s="171">
        <f t="shared" si="5"/>
        <v>-18844524.729</v>
      </c>
      <c r="O77" s="186">
        <f t="shared" si="20"/>
        <v>-18844524729</v>
      </c>
      <c r="P77" s="47">
        <f t="shared" si="16"/>
        <v>0</v>
      </c>
      <c r="R77" s="55">
        <f>D85+D86</f>
        <v>118251038591</v>
      </c>
    </row>
    <row r="78" spans="1:16" s="55" customFormat="1" ht="16.5" customHeight="1">
      <c r="A78" s="170"/>
      <c r="B78" s="27" t="s">
        <v>100</v>
      </c>
      <c r="C78" s="50"/>
      <c r="D78" s="51">
        <f>'[1]재정상태'!$D$236</f>
        <v>14274727237</v>
      </c>
      <c r="E78" s="53">
        <f t="shared" si="7"/>
        <v>14274727.237</v>
      </c>
      <c r="F78" s="51"/>
      <c r="G78" s="52">
        <f t="shared" si="17"/>
        <v>0</v>
      </c>
      <c r="H78" s="51"/>
      <c r="I78" s="53">
        <f t="shared" si="18"/>
        <v>0</v>
      </c>
      <c r="J78" s="51">
        <f>'[4]재정상태'!$B$55</f>
        <v>164658863164</v>
      </c>
      <c r="K78" s="52">
        <f t="shared" si="19"/>
        <v>164658863.164</v>
      </c>
      <c r="L78" s="51"/>
      <c r="M78" s="51"/>
      <c r="N78" s="171">
        <f t="shared" si="5"/>
        <v>178933590.401</v>
      </c>
      <c r="O78" s="186">
        <f t="shared" si="20"/>
        <v>178933590401</v>
      </c>
      <c r="P78" s="47">
        <f t="shared" si="16"/>
        <v>0</v>
      </c>
    </row>
    <row r="79" spans="1:16" s="55" customFormat="1" ht="16.5" customHeight="1">
      <c r="A79" s="170"/>
      <c r="B79" s="276" t="s">
        <v>101</v>
      </c>
      <c r="C79" s="276"/>
      <c r="D79" s="51">
        <f>'[1]재정상태'!$D$239</f>
        <v>-1338239069</v>
      </c>
      <c r="E79" s="53">
        <f t="shared" si="7"/>
        <v>-1338239.069</v>
      </c>
      <c r="F79" s="51"/>
      <c r="G79" s="52">
        <f t="shared" si="17"/>
        <v>0</v>
      </c>
      <c r="H79" s="51"/>
      <c r="I79" s="53">
        <f t="shared" si="18"/>
        <v>0</v>
      </c>
      <c r="J79" s="51">
        <f>'[4]재정상태'!$B$58</f>
        <v>-32410533154</v>
      </c>
      <c r="K79" s="52">
        <f t="shared" si="19"/>
        <v>-32410533.154</v>
      </c>
      <c r="L79" s="51"/>
      <c r="M79" s="51"/>
      <c r="N79" s="171">
        <f t="shared" si="5"/>
        <v>-33748772.223</v>
      </c>
      <c r="O79" s="186">
        <f t="shared" si="20"/>
        <v>-33748772223</v>
      </c>
      <c r="P79" s="47">
        <f t="shared" si="16"/>
        <v>0</v>
      </c>
    </row>
    <row r="80" spans="1:16" s="55" customFormat="1" ht="16.5" customHeight="1">
      <c r="A80" s="170"/>
      <c r="B80" s="27" t="s">
        <v>43</v>
      </c>
      <c r="C80" s="50"/>
      <c r="D80" s="51">
        <f>'[1]재정상태'!$D$241</f>
        <v>153318160690</v>
      </c>
      <c r="E80" s="53">
        <f t="shared" si="7"/>
        <v>153318160.69</v>
      </c>
      <c r="F80" s="51"/>
      <c r="G80" s="52">
        <f t="shared" si="17"/>
        <v>0</v>
      </c>
      <c r="H80" s="51"/>
      <c r="I80" s="53">
        <f t="shared" si="18"/>
        <v>0</v>
      </c>
      <c r="J80" s="51"/>
      <c r="K80" s="52">
        <f t="shared" si="19"/>
        <v>0</v>
      </c>
      <c r="L80" s="51"/>
      <c r="M80" s="51"/>
      <c r="N80" s="171">
        <f t="shared" si="5"/>
        <v>153318160.69</v>
      </c>
      <c r="O80" s="186">
        <f t="shared" si="20"/>
        <v>153318160690</v>
      </c>
      <c r="P80" s="47">
        <f t="shared" si="16"/>
        <v>0</v>
      </c>
    </row>
    <row r="81" spans="1:16" s="55" customFormat="1" ht="16.5" customHeight="1">
      <c r="A81" s="170"/>
      <c r="B81" s="27" t="s">
        <v>102</v>
      </c>
      <c r="C81" s="50"/>
      <c r="D81" s="51">
        <f>'[1]재정상태'!$D$244</f>
        <v>19825699860</v>
      </c>
      <c r="E81" s="53">
        <f t="shared" si="7"/>
        <v>19825699.86</v>
      </c>
      <c r="F81" s="51"/>
      <c r="G81" s="52">
        <f t="shared" si="17"/>
        <v>0</v>
      </c>
      <c r="H81" s="51"/>
      <c r="I81" s="53">
        <f t="shared" si="18"/>
        <v>0</v>
      </c>
      <c r="J81" s="51"/>
      <c r="K81" s="52">
        <f t="shared" si="19"/>
        <v>0</v>
      </c>
      <c r="L81" s="51"/>
      <c r="M81" s="51"/>
      <c r="N81" s="171">
        <f t="shared" si="5"/>
        <v>19825699.86</v>
      </c>
      <c r="O81" s="186">
        <f t="shared" si="20"/>
        <v>19825699860</v>
      </c>
      <c r="P81" s="47">
        <f t="shared" si="16"/>
        <v>0</v>
      </c>
    </row>
    <row r="82" spans="1:16" s="55" customFormat="1" ht="16.5" customHeight="1">
      <c r="A82" s="170"/>
      <c r="B82" s="27" t="s">
        <v>133</v>
      </c>
      <c r="C82" s="50"/>
      <c r="D82" s="51">
        <f>'[1]재정상태'!$D$247</f>
        <v>-9798589</v>
      </c>
      <c r="E82" s="53">
        <f t="shared" si="7"/>
        <v>-9798.589</v>
      </c>
      <c r="F82" s="51"/>
      <c r="G82" s="52">
        <f t="shared" si="17"/>
        <v>0</v>
      </c>
      <c r="H82" s="51"/>
      <c r="I82" s="53">
        <f t="shared" si="18"/>
        <v>0</v>
      </c>
      <c r="J82" s="51"/>
      <c r="K82" s="52">
        <f t="shared" si="19"/>
        <v>0</v>
      </c>
      <c r="L82" s="51"/>
      <c r="M82" s="51"/>
      <c r="N82" s="171">
        <f t="shared" si="5"/>
        <v>-9798.589</v>
      </c>
      <c r="O82" s="186">
        <f t="shared" si="20"/>
        <v>-9798589</v>
      </c>
      <c r="P82" s="47">
        <f t="shared" si="16"/>
        <v>0</v>
      </c>
    </row>
    <row r="83" spans="1:16" s="55" customFormat="1" ht="16.5" customHeight="1" hidden="1">
      <c r="A83" s="170"/>
      <c r="B83" s="27" t="s">
        <v>103</v>
      </c>
      <c r="C83" s="50"/>
      <c r="D83" s="51"/>
      <c r="E83" s="53">
        <f t="shared" si="7"/>
        <v>0</v>
      </c>
      <c r="F83" s="51"/>
      <c r="G83" s="52">
        <f t="shared" si="17"/>
        <v>0</v>
      </c>
      <c r="H83" s="51"/>
      <c r="I83" s="53">
        <f t="shared" si="18"/>
        <v>0</v>
      </c>
      <c r="J83" s="51"/>
      <c r="K83" s="52">
        <f t="shared" si="19"/>
        <v>0</v>
      </c>
      <c r="L83" s="51"/>
      <c r="M83" s="51"/>
      <c r="N83" s="171">
        <f aca="true" t="shared" si="21" ref="N83:N96">O83/1000</f>
        <v>0</v>
      </c>
      <c r="O83" s="186">
        <f t="shared" si="20"/>
        <v>0</v>
      </c>
      <c r="P83" s="47">
        <f t="shared" si="16"/>
        <v>0</v>
      </c>
    </row>
    <row r="84" spans="1:16" s="55" customFormat="1" ht="16.5" customHeight="1" hidden="1">
      <c r="A84" s="170"/>
      <c r="B84" s="27" t="s">
        <v>104</v>
      </c>
      <c r="C84" s="50"/>
      <c r="D84" s="51"/>
      <c r="E84" s="53">
        <f t="shared" si="7"/>
        <v>0</v>
      </c>
      <c r="F84" s="51"/>
      <c r="G84" s="52">
        <f t="shared" si="17"/>
        <v>0</v>
      </c>
      <c r="H84" s="51"/>
      <c r="I84" s="53">
        <f t="shared" si="18"/>
        <v>0</v>
      </c>
      <c r="J84" s="51"/>
      <c r="K84" s="52">
        <f t="shared" si="19"/>
        <v>0</v>
      </c>
      <c r="L84" s="51"/>
      <c r="M84" s="51"/>
      <c r="N84" s="171">
        <f t="shared" si="21"/>
        <v>0</v>
      </c>
      <c r="O84" s="186">
        <f t="shared" si="20"/>
        <v>0</v>
      </c>
      <c r="P84" s="47">
        <f t="shared" si="16"/>
        <v>0</v>
      </c>
    </row>
    <row r="85" spans="1:16" s="55" customFormat="1" ht="16.5" customHeight="1">
      <c r="A85" s="170"/>
      <c r="B85" s="27" t="s">
        <v>44</v>
      </c>
      <c r="C85" s="50"/>
      <c r="D85" s="51">
        <f>'[1]재정상태'!$D$254</f>
        <v>129751660646</v>
      </c>
      <c r="E85" s="53">
        <f t="shared" si="7"/>
        <v>129751660.646</v>
      </c>
      <c r="F85" s="51">
        <f>'[2]재정상태'!$D$123</f>
        <v>5910010430</v>
      </c>
      <c r="G85" s="52">
        <f t="shared" si="17"/>
        <v>5910010.43</v>
      </c>
      <c r="H85" s="51"/>
      <c r="I85" s="53">
        <f t="shared" si="18"/>
        <v>0</v>
      </c>
      <c r="J85" s="51"/>
      <c r="K85" s="52">
        <f t="shared" si="19"/>
        <v>0</v>
      </c>
      <c r="L85" s="51"/>
      <c r="M85" s="51"/>
      <c r="N85" s="171">
        <f t="shared" si="21"/>
        <v>135661671.076</v>
      </c>
      <c r="O85" s="186">
        <f t="shared" si="20"/>
        <v>135661671076</v>
      </c>
      <c r="P85" s="47">
        <f t="shared" si="16"/>
        <v>0</v>
      </c>
    </row>
    <row r="86" spans="1:16" s="55" customFormat="1" ht="16.5" customHeight="1">
      <c r="A86" s="170"/>
      <c r="B86" s="27" t="s">
        <v>45</v>
      </c>
      <c r="C86" s="50"/>
      <c r="D86" s="51">
        <f>'[1]재정상태'!$D$257</f>
        <v>-11500622055</v>
      </c>
      <c r="E86" s="53">
        <f>D86/1000</f>
        <v>-11500622.055</v>
      </c>
      <c r="F86" s="51">
        <f>'[2]재정상태'!$D$126</f>
        <v>-561540033</v>
      </c>
      <c r="G86" s="52">
        <f t="shared" si="17"/>
        <v>-561540.033</v>
      </c>
      <c r="H86" s="51"/>
      <c r="I86" s="53">
        <f t="shared" si="18"/>
        <v>0</v>
      </c>
      <c r="J86" s="51"/>
      <c r="K86" s="52">
        <f t="shared" si="19"/>
        <v>0</v>
      </c>
      <c r="L86" s="51"/>
      <c r="M86" s="51"/>
      <c r="N86" s="171">
        <f t="shared" si="21"/>
        <v>-12062162.088</v>
      </c>
      <c r="O86" s="186">
        <f t="shared" si="20"/>
        <v>-12062162088</v>
      </c>
      <c r="P86" s="47">
        <f t="shared" si="16"/>
        <v>0</v>
      </c>
    </row>
    <row r="87" spans="1:16" s="55" customFormat="1" ht="16.5" customHeight="1">
      <c r="A87" s="170"/>
      <c r="B87" s="27" t="s">
        <v>174</v>
      </c>
      <c r="C87" s="50"/>
      <c r="D87" s="51">
        <f>'[1]재정상태'!$D$264</f>
        <v>14212800</v>
      </c>
      <c r="E87" s="53">
        <f t="shared" si="7"/>
        <v>14212.8</v>
      </c>
      <c r="F87" s="51">
        <f>'[2]재정상태'!$D$128</f>
        <v>9800000</v>
      </c>
      <c r="G87" s="52">
        <f t="shared" si="17"/>
        <v>9800</v>
      </c>
      <c r="H87" s="51"/>
      <c r="I87" s="53">
        <f t="shared" si="18"/>
        <v>0</v>
      </c>
      <c r="J87" s="51"/>
      <c r="K87" s="52">
        <f t="shared" si="19"/>
        <v>0</v>
      </c>
      <c r="L87" s="51"/>
      <c r="M87" s="51"/>
      <c r="N87" s="171">
        <f t="shared" si="21"/>
        <v>24012.8</v>
      </c>
      <c r="O87" s="186">
        <f t="shared" si="20"/>
        <v>24012800</v>
      </c>
      <c r="P87" s="47">
        <f t="shared" si="16"/>
        <v>0</v>
      </c>
    </row>
    <row r="88" spans="1:16" s="55" customFormat="1" ht="16.5" customHeight="1">
      <c r="A88" s="170"/>
      <c r="B88" s="27" t="s">
        <v>175</v>
      </c>
      <c r="C88" s="50"/>
      <c r="D88" s="51">
        <f>'[1]재정상태'!$D$267</f>
        <v>-2457457</v>
      </c>
      <c r="E88" s="53">
        <f t="shared" si="7"/>
        <v>-2457.457</v>
      </c>
      <c r="F88" s="51">
        <f>'[2]재정상태'!$D$131</f>
        <v>-326667</v>
      </c>
      <c r="G88" s="52">
        <f t="shared" si="17"/>
        <v>-326.667</v>
      </c>
      <c r="H88" s="51"/>
      <c r="I88" s="53">
        <f t="shared" si="18"/>
        <v>0</v>
      </c>
      <c r="J88" s="51"/>
      <c r="K88" s="52">
        <f t="shared" si="19"/>
        <v>0</v>
      </c>
      <c r="L88" s="51"/>
      <c r="M88" s="51"/>
      <c r="N88" s="171">
        <f t="shared" si="21"/>
        <v>-2784.124</v>
      </c>
      <c r="O88" s="186">
        <f t="shared" si="20"/>
        <v>-2784124</v>
      </c>
      <c r="P88" s="47">
        <f t="shared" si="16"/>
        <v>0</v>
      </c>
    </row>
    <row r="89" spans="1:16" s="55" customFormat="1" ht="16.5" customHeight="1">
      <c r="A89" s="170"/>
      <c r="B89" s="27" t="s">
        <v>46</v>
      </c>
      <c r="C89" s="50"/>
      <c r="D89" s="51">
        <f>'[1]재정상태'!$D$269</f>
        <v>150799612473</v>
      </c>
      <c r="E89" s="53">
        <f t="shared" si="7"/>
        <v>150799612.473</v>
      </c>
      <c r="F89" s="51">
        <f>'[2]재정상태'!$D$133</f>
        <v>63529450</v>
      </c>
      <c r="G89" s="52">
        <f t="shared" si="17"/>
        <v>63529.45</v>
      </c>
      <c r="H89" s="51"/>
      <c r="I89" s="53">
        <f t="shared" si="18"/>
        <v>0</v>
      </c>
      <c r="J89" s="51"/>
      <c r="K89" s="52">
        <f t="shared" si="19"/>
        <v>0</v>
      </c>
      <c r="L89" s="51"/>
      <c r="M89" s="51"/>
      <c r="N89" s="171">
        <f t="shared" si="21"/>
        <v>150863141.923</v>
      </c>
      <c r="O89" s="186">
        <f t="shared" si="20"/>
        <v>150863141923</v>
      </c>
      <c r="P89" s="47">
        <f t="shared" si="16"/>
        <v>0</v>
      </c>
    </row>
    <row r="90" spans="1:16" s="55" customFormat="1" ht="16.5" customHeight="1" hidden="1">
      <c r="A90" s="170"/>
      <c r="B90" s="27" t="s">
        <v>47</v>
      </c>
      <c r="C90" s="50"/>
      <c r="D90" s="51"/>
      <c r="E90" s="53">
        <f t="shared" si="7"/>
        <v>0</v>
      </c>
      <c r="F90" s="51"/>
      <c r="G90" s="52">
        <f t="shared" si="17"/>
        <v>0</v>
      </c>
      <c r="H90" s="51"/>
      <c r="I90" s="53">
        <f t="shared" si="18"/>
        <v>0</v>
      </c>
      <c r="J90" s="51"/>
      <c r="K90" s="52">
        <f t="shared" si="19"/>
        <v>0</v>
      </c>
      <c r="L90" s="51"/>
      <c r="M90" s="51"/>
      <c r="N90" s="171">
        <f t="shared" si="21"/>
        <v>0</v>
      </c>
      <c r="O90" s="186">
        <f t="shared" si="20"/>
        <v>0</v>
      </c>
      <c r="P90" s="47">
        <f t="shared" si="16"/>
        <v>0</v>
      </c>
    </row>
    <row r="91" spans="1:16" s="55" customFormat="1" ht="16.5" customHeight="1">
      <c r="A91" s="170"/>
      <c r="B91" s="27" t="s">
        <v>48</v>
      </c>
      <c r="C91" s="50"/>
      <c r="D91" s="51">
        <f>'[1]재정상태'!$D$274</f>
        <v>50783788790</v>
      </c>
      <c r="E91" s="53">
        <f t="shared" si="7"/>
        <v>50783788.79</v>
      </c>
      <c r="F91" s="51">
        <f>'[2]재정상태'!$D$138</f>
        <v>1479527750</v>
      </c>
      <c r="G91" s="52">
        <f t="shared" si="17"/>
        <v>1479527.75</v>
      </c>
      <c r="H91" s="51"/>
      <c r="I91" s="53">
        <f t="shared" si="18"/>
        <v>0</v>
      </c>
      <c r="J91" s="51">
        <f>'[4]재정상태'!$B$60</f>
        <v>12874807530</v>
      </c>
      <c r="K91" s="52">
        <f t="shared" si="19"/>
        <v>12874807.53</v>
      </c>
      <c r="L91" s="51"/>
      <c r="M91" s="51"/>
      <c r="N91" s="171">
        <f t="shared" si="21"/>
        <v>65138124.07</v>
      </c>
      <c r="O91" s="186">
        <f t="shared" si="20"/>
        <v>65138124070</v>
      </c>
      <c r="P91" s="47">
        <f t="shared" si="16"/>
        <v>0</v>
      </c>
    </row>
    <row r="92" spans="1:16" s="49" customFormat="1" ht="16.5" customHeight="1">
      <c r="A92" s="170"/>
      <c r="B92" s="50"/>
      <c r="C92" s="28"/>
      <c r="D92" s="51"/>
      <c r="E92" s="53"/>
      <c r="F92" s="48"/>
      <c r="G92" s="61"/>
      <c r="H92" s="48"/>
      <c r="I92" s="54"/>
      <c r="J92" s="48"/>
      <c r="K92" s="61"/>
      <c r="L92" s="48"/>
      <c r="M92" s="48"/>
      <c r="N92" s="175"/>
      <c r="O92" s="185"/>
      <c r="P92" s="47">
        <f t="shared" si="16"/>
        <v>0</v>
      </c>
    </row>
    <row r="93" spans="1:16" s="49" customFormat="1" ht="16.5" customHeight="1">
      <c r="A93" s="174" t="s">
        <v>195</v>
      </c>
      <c r="B93" s="83"/>
      <c r="C93" s="84"/>
      <c r="D93" s="48">
        <f>SUM(D94:D96)</f>
        <v>4587028606</v>
      </c>
      <c r="E93" s="54">
        <f t="shared" si="7"/>
        <v>4587028.606</v>
      </c>
      <c r="F93" s="54">
        <f>SUM(F94:F96)</f>
        <v>0</v>
      </c>
      <c r="G93" s="56">
        <f>F93/1000</f>
        <v>0</v>
      </c>
      <c r="H93" s="54">
        <f>SUM(H94:H96)</f>
        <v>0</v>
      </c>
      <c r="I93" s="56">
        <f>H93/1000</f>
        <v>0</v>
      </c>
      <c r="J93" s="48">
        <f>SUM(J94:J96)</f>
        <v>17004068</v>
      </c>
      <c r="K93" s="56">
        <f>J93/1000</f>
        <v>17004.068</v>
      </c>
      <c r="L93" s="48"/>
      <c r="M93" s="48"/>
      <c r="N93" s="169">
        <f t="shared" si="21"/>
        <v>4604032.674</v>
      </c>
      <c r="O93" s="185">
        <f>SUM(O94:O96)</f>
        <v>4604032674</v>
      </c>
      <c r="P93" s="47">
        <f t="shared" si="16"/>
        <v>0</v>
      </c>
    </row>
    <row r="94" spans="1:16" s="55" customFormat="1" ht="16.5" customHeight="1">
      <c r="A94" s="170"/>
      <c r="B94" s="27" t="s">
        <v>49</v>
      </c>
      <c r="C94" s="50"/>
      <c r="D94" s="51">
        <f>'[1]재정상태'!$D$278</f>
        <v>55048000</v>
      </c>
      <c r="E94" s="53">
        <f t="shared" si="7"/>
        <v>55048</v>
      </c>
      <c r="F94" s="51"/>
      <c r="G94" s="52">
        <f>F94/1000</f>
        <v>0</v>
      </c>
      <c r="H94" s="51"/>
      <c r="I94" s="53">
        <f>H94/1000</f>
        <v>0</v>
      </c>
      <c r="J94" s="51">
        <f>'[4]재정상태'!$B$64</f>
        <v>2650000</v>
      </c>
      <c r="K94" s="52">
        <f>J94/1000</f>
        <v>2650</v>
      </c>
      <c r="L94" s="51"/>
      <c r="M94" s="51"/>
      <c r="N94" s="171">
        <f t="shared" si="21"/>
        <v>57698</v>
      </c>
      <c r="O94" s="186">
        <f>D94+F94+H94+J94-L94</f>
        <v>57698000</v>
      </c>
      <c r="P94" s="47">
        <f t="shared" si="16"/>
        <v>0</v>
      </c>
    </row>
    <row r="95" spans="1:16" s="55" customFormat="1" ht="16.5" customHeight="1">
      <c r="A95" s="170"/>
      <c r="B95" s="27" t="s">
        <v>50</v>
      </c>
      <c r="C95" s="50"/>
      <c r="D95" s="51">
        <f>'[1]재정상태'!$D$280</f>
        <v>4303238788</v>
      </c>
      <c r="E95" s="53">
        <f t="shared" si="7"/>
        <v>4303238.788</v>
      </c>
      <c r="F95" s="51"/>
      <c r="G95" s="52">
        <f>F95/1000</f>
        <v>0</v>
      </c>
      <c r="H95" s="51"/>
      <c r="I95" s="53">
        <f>H95/1000</f>
        <v>0</v>
      </c>
      <c r="J95" s="51"/>
      <c r="K95" s="52">
        <f>J95/1000</f>
        <v>0</v>
      </c>
      <c r="L95" s="51"/>
      <c r="M95" s="51"/>
      <c r="N95" s="171">
        <f t="shared" si="21"/>
        <v>4303238.788</v>
      </c>
      <c r="O95" s="186">
        <f>D95+F95+H95+J95-L95</f>
        <v>4303238788</v>
      </c>
      <c r="P95" s="47">
        <f t="shared" si="16"/>
        <v>0</v>
      </c>
    </row>
    <row r="96" spans="1:16" s="55" customFormat="1" ht="16.5" customHeight="1">
      <c r="A96" s="170"/>
      <c r="B96" s="27" t="s">
        <v>160</v>
      </c>
      <c r="C96" s="50"/>
      <c r="D96" s="51">
        <f>'[1]재정상태'!$D$283</f>
        <v>228741818</v>
      </c>
      <c r="E96" s="53">
        <f t="shared" si="7"/>
        <v>228741.818</v>
      </c>
      <c r="F96" s="51"/>
      <c r="G96" s="52">
        <f>F96/1000</f>
        <v>0</v>
      </c>
      <c r="H96" s="51"/>
      <c r="I96" s="53">
        <f>H96/1000</f>
        <v>0</v>
      </c>
      <c r="J96" s="51">
        <f>'[4]재정상태'!$B$66</f>
        <v>14354068</v>
      </c>
      <c r="K96" s="52">
        <f>J96/1000</f>
        <v>14354.068</v>
      </c>
      <c r="L96" s="51"/>
      <c r="M96" s="51"/>
      <c r="N96" s="171">
        <f t="shared" si="21"/>
        <v>243095.886</v>
      </c>
      <c r="O96" s="186">
        <f>D96+F96+H96+J96-L96</f>
        <v>243095886</v>
      </c>
      <c r="P96" s="47">
        <f t="shared" si="16"/>
        <v>0</v>
      </c>
    </row>
    <row r="97" spans="1:16" ht="16.5" customHeight="1">
      <c r="A97" s="170"/>
      <c r="B97" s="50"/>
      <c r="C97" s="28"/>
      <c r="D97" s="51"/>
      <c r="E97" s="53"/>
      <c r="F97" s="48"/>
      <c r="G97" s="61"/>
      <c r="H97" s="51"/>
      <c r="I97" s="53"/>
      <c r="J97" s="51"/>
      <c r="K97" s="59"/>
      <c r="L97" s="51"/>
      <c r="M97" s="51"/>
      <c r="N97" s="173"/>
      <c r="O97" s="186"/>
      <c r="P97" s="47">
        <f t="shared" si="16"/>
        <v>0</v>
      </c>
    </row>
    <row r="98" spans="1:16" s="49" customFormat="1" ht="16.5" customHeight="1">
      <c r="A98" s="288" t="s">
        <v>196</v>
      </c>
      <c r="B98" s="289"/>
      <c r="C98" s="289"/>
      <c r="D98" s="48">
        <f>D7+D23+D30+D47+D74+D93</f>
        <v>1610647544546</v>
      </c>
      <c r="E98" s="54">
        <f t="shared" si="7"/>
        <v>1610647544.546</v>
      </c>
      <c r="F98" s="48">
        <f>F7+F23+F30+F47+F74+F93</f>
        <v>21066005097</v>
      </c>
      <c r="G98" s="56">
        <f>F98/1000</f>
        <v>21066005.097</v>
      </c>
      <c r="H98" s="48">
        <f>H7+H23+H30+H47+H74+H93</f>
        <v>8105676968</v>
      </c>
      <c r="I98" s="54">
        <f>H98/1000</f>
        <v>8105676.968</v>
      </c>
      <c r="J98" s="48">
        <f>J7+J23+J30+J47+J74+J93</f>
        <v>197475738342</v>
      </c>
      <c r="K98" s="56">
        <f>J98/1000</f>
        <v>197475738.342</v>
      </c>
      <c r="L98" s="48"/>
      <c r="M98" s="48"/>
      <c r="N98" s="169">
        <f>O98/1000</f>
        <v>1833262453.953</v>
      </c>
      <c r="O98" s="185">
        <f>O7+O23+O30+O47+O74+O93</f>
        <v>1833262453953</v>
      </c>
      <c r="P98" s="47">
        <f t="shared" si="16"/>
        <v>4032511000</v>
      </c>
    </row>
    <row r="99" spans="1:16" ht="16.5" customHeight="1">
      <c r="A99" s="170"/>
      <c r="B99" s="62"/>
      <c r="C99" s="50"/>
      <c r="D99" s="51"/>
      <c r="E99" s="53"/>
      <c r="F99" s="51"/>
      <c r="G99" s="59"/>
      <c r="H99" s="51"/>
      <c r="I99" s="53"/>
      <c r="J99" s="51"/>
      <c r="K99" s="59"/>
      <c r="L99" s="51"/>
      <c r="M99" s="51"/>
      <c r="N99" s="173"/>
      <c r="O99" s="186"/>
      <c r="P99" s="47">
        <f t="shared" si="16"/>
        <v>0</v>
      </c>
    </row>
    <row r="100" spans="1:16" ht="16.5" customHeight="1">
      <c r="A100" s="288" t="s">
        <v>168</v>
      </c>
      <c r="B100" s="289"/>
      <c r="C100" s="289"/>
      <c r="D100" s="51"/>
      <c r="E100" s="53"/>
      <c r="F100" s="51"/>
      <c r="G100" s="59"/>
      <c r="H100" s="51"/>
      <c r="I100" s="53"/>
      <c r="J100" s="51"/>
      <c r="K100" s="59"/>
      <c r="L100" s="51"/>
      <c r="M100" s="51"/>
      <c r="N100" s="173"/>
      <c r="O100" s="186"/>
      <c r="P100" s="47">
        <f t="shared" si="16"/>
        <v>0</v>
      </c>
    </row>
    <row r="101" spans="1:16" s="49" customFormat="1" ht="16.5" customHeight="1">
      <c r="A101" s="174" t="s">
        <v>169</v>
      </c>
      <c r="B101" s="83"/>
      <c r="C101" s="84"/>
      <c r="D101" s="48">
        <f>SUM(D102:D104)</f>
        <v>4602869615</v>
      </c>
      <c r="E101" s="54">
        <f>D101/1000</f>
        <v>4602869.615</v>
      </c>
      <c r="F101" s="48">
        <f>SUM(F102:F104)</f>
        <v>1589243164</v>
      </c>
      <c r="G101" s="56">
        <f>F101/1000</f>
        <v>1589243.164</v>
      </c>
      <c r="H101" s="54">
        <f>SUM(H102:H104)</f>
        <v>0</v>
      </c>
      <c r="I101" s="56">
        <f>H101/1000</f>
        <v>0</v>
      </c>
      <c r="J101" s="48">
        <f>SUM(J102:J104)</f>
        <v>32787144</v>
      </c>
      <c r="K101" s="56">
        <f>J101/1000</f>
        <v>32787.144</v>
      </c>
      <c r="L101" s="48"/>
      <c r="M101" s="48"/>
      <c r="N101" s="169">
        <f>O101/1000</f>
        <v>6224899.923</v>
      </c>
      <c r="O101" s="185">
        <f>SUM(O102:O104)</f>
        <v>6224899923</v>
      </c>
      <c r="P101" s="47">
        <f t="shared" si="16"/>
        <v>0</v>
      </c>
    </row>
    <row r="102" spans="1:16" s="183" customFormat="1" ht="16.5" customHeight="1" hidden="1">
      <c r="A102" s="170"/>
      <c r="B102" s="278" t="s">
        <v>246</v>
      </c>
      <c r="C102" s="279"/>
      <c r="D102" s="51"/>
      <c r="E102" s="53">
        <f aca="true" t="shared" si="22" ref="E102:E112">D102/1000</f>
        <v>0</v>
      </c>
      <c r="F102" s="51"/>
      <c r="G102" s="52">
        <f>F102/1000</f>
        <v>0</v>
      </c>
      <c r="H102" s="53"/>
      <c r="I102" s="53">
        <f>H102/1000</f>
        <v>0</v>
      </c>
      <c r="J102" s="51"/>
      <c r="K102" s="52">
        <f>J102/1000</f>
        <v>0</v>
      </c>
      <c r="L102" s="51"/>
      <c r="M102" s="51"/>
      <c r="N102" s="171">
        <f>O102/1000</f>
        <v>0</v>
      </c>
      <c r="O102" s="186">
        <f>D102+F102+H102+J102-L102</f>
        <v>0</v>
      </c>
      <c r="P102" s="47">
        <f t="shared" si="16"/>
        <v>0</v>
      </c>
    </row>
    <row r="103" spans="1:16" ht="16.5" customHeight="1">
      <c r="A103" s="170"/>
      <c r="B103" s="27" t="s">
        <v>105</v>
      </c>
      <c r="C103" s="50"/>
      <c r="D103" s="51">
        <f>'[1]재정상태'!$D$294</f>
        <v>2330900000</v>
      </c>
      <c r="E103" s="53">
        <f t="shared" si="22"/>
        <v>2330900</v>
      </c>
      <c r="F103" s="51">
        <f>'[2]재정상태'!$D$155</f>
        <v>1446162970</v>
      </c>
      <c r="G103" s="52">
        <f>F103/1000</f>
        <v>1446162.97</v>
      </c>
      <c r="H103" s="53"/>
      <c r="I103" s="53">
        <f>H103/1000</f>
        <v>0</v>
      </c>
      <c r="J103" s="51"/>
      <c r="K103" s="52">
        <f>J103/1000</f>
        <v>0</v>
      </c>
      <c r="L103" s="51"/>
      <c r="M103" s="51"/>
      <c r="N103" s="171">
        <f>O103/1000</f>
        <v>3777062.97</v>
      </c>
      <c r="O103" s="186">
        <f>D103+F103+H103+J103-L103</f>
        <v>3777062970</v>
      </c>
      <c r="P103" s="47">
        <f t="shared" si="16"/>
        <v>0</v>
      </c>
    </row>
    <row r="104" spans="1:16" ht="16.5" customHeight="1">
      <c r="A104" s="170"/>
      <c r="B104" s="27" t="s">
        <v>51</v>
      </c>
      <c r="C104" s="50"/>
      <c r="D104" s="51">
        <f>'[1]재정상태'!$D$297</f>
        <v>2271969615</v>
      </c>
      <c r="E104" s="53">
        <f t="shared" si="22"/>
        <v>2271969.615</v>
      </c>
      <c r="F104" s="51">
        <f>'[2]재정상태'!$D$157</f>
        <v>143080194</v>
      </c>
      <c r="G104" s="52">
        <f>F104/1000</f>
        <v>143080.194</v>
      </c>
      <c r="H104" s="53"/>
      <c r="I104" s="53">
        <f>H104/1000</f>
        <v>0</v>
      </c>
      <c r="J104" s="51">
        <f>'[4]재정상태'!$B$76</f>
        <v>32787144</v>
      </c>
      <c r="K104" s="52">
        <f>J104/1000</f>
        <v>32787.144</v>
      </c>
      <c r="L104" s="51"/>
      <c r="M104" s="51"/>
      <c r="N104" s="171">
        <f>O104/1000</f>
        <v>2447836.953</v>
      </c>
      <c r="O104" s="186">
        <f>D104+F104+H104+J104-L104</f>
        <v>2447836953</v>
      </c>
      <c r="P104" s="47">
        <f t="shared" si="16"/>
        <v>0</v>
      </c>
    </row>
    <row r="105" spans="1:16" ht="16.5" customHeight="1">
      <c r="A105" s="170"/>
      <c r="B105" s="50"/>
      <c r="C105" s="28"/>
      <c r="D105" s="51"/>
      <c r="E105" s="53"/>
      <c r="F105" s="51"/>
      <c r="G105" s="59"/>
      <c r="H105" s="53"/>
      <c r="I105" s="53"/>
      <c r="J105" s="51"/>
      <c r="K105" s="59"/>
      <c r="L105" s="51"/>
      <c r="M105" s="51"/>
      <c r="N105" s="173"/>
      <c r="O105" s="186"/>
      <c r="P105" s="47">
        <f t="shared" si="16"/>
        <v>0</v>
      </c>
    </row>
    <row r="106" spans="1:16" s="49" customFormat="1" ht="16.5" customHeight="1">
      <c r="A106" s="174" t="s">
        <v>170</v>
      </c>
      <c r="B106" s="83"/>
      <c r="C106" s="84"/>
      <c r="D106" s="48">
        <f>D107+D108</f>
        <v>19496800000</v>
      </c>
      <c r="E106" s="54">
        <f t="shared" si="22"/>
        <v>19496800</v>
      </c>
      <c r="F106" s="48">
        <f>F107+F108</f>
        <v>6495714060</v>
      </c>
      <c r="G106" s="56">
        <f>F106/1000</f>
        <v>6495714.06</v>
      </c>
      <c r="H106" s="54">
        <f>H107+H108</f>
        <v>0</v>
      </c>
      <c r="I106" s="56">
        <f>H106/1000</f>
        <v>0</v>
      </c>
      <c r="J106" s="54">
        <f>J107+J108</f>
        <v>0</v>
      </c>
      <c r="K106" s="56">
        <f>J106/1000</f>
        <v>0</v>
      </c>
      <c r="L106" s="48"/>
      <c r="M106" s="48"/>
      <c r="N106" s="169">
        <f>O106/1000</f>
        <v>25992514.06</v>
      </c>
      <c r="O106" s="185">
        <f>SUM(O107:O108)</f>
        <v>25992514060</v>
      </c>
      <c r="P106" s="47">
        <f t="shared" si="16"/>
        <v>0</v>
      </c>
    </row>
    <row r="107" spans="1:16" ht="16.5" customHeight="1">
      <c r="A107" s="170"/>
      <c r="B107" s="27" t="s">
        <v>52</v>
      </c>
      <c r="C107" s="50"/>
      <c r="D107" s="51">
        <f>'[1]재정상태'!$D$308</f>
        <v>19496800000</v>
      </c>
      <c r="E107" s="53">
        <f t="shared" si="22"/>
        <v>19496800</v>
      </c>
      <c r="F107" s="51">
        <f>'[2]재정상태'!$D$164</f>
        <v>6495714060</v>
      </c>
      <c r="G107" s="52">
        <f>F107/1000</f>
        <v>6495714.06</v>
      </c>
      <c r="H107" s="53"/>
      <c r="I107" s="53">
        <f>H107/1000</f>
        <v>0</v>
      </c>
      <c r="J107" s="51"/>
      <c r="K107" s="52">
        <f>J107/1000</f>
        <v>0</v>
      </c>
      <c r="L107" s="51"/>
      <c r="M107" s="51"/>
      <c r="N107" s="171">
        <f>O107/1000</f>
        <v>25992514.06</v>
      </c>
      <c r="O107" s="186">
        <f>D107+F107+H107+J107-L107</f>
        <v>25992514060</v>
      </c>
      <c r="P107" s="47">
        <f t="shared" si="16"/>
        <v>0</v>
      </c>
    </row>
    <row r="108" spans="1:16" ht="16.5" customHeight="1" hidden="1">
      <c r="A108" s="170"/>
      <c r="B108" s="276" t="s">
        <v>253</v>
      </c>
      <c r="C108" s="277"/>
      <c r="D108" s="51"/>
      <c r="E108" s="53">
        <f t="shared" si="22"/>
        <v>0</v>
      </c>
      <c r="F108" s="51"/>
      <c r="G108" s="52">
        <f>F108/1000</f>
        <v>0</v>
      </c>
      <c r="H108" s="53"/>
      <c r="I108" s="53">
        <f>H108/1000</f>
        <v>0</v>
      </c>
      <c r="J108" s="51"/>
      <c r="K108" s="52">
        <f>J108/1000</f>
        <v>0</v>
      </c>
      <c r="L108" s="51"/>
      <c r="M108" s="51"/>
      <c r="N108" s="171">
        <f>O108/1000</f>
        <v>0</v>
      </c>
      <c r="O108" s="186">
        <f>D108+F108+H108+J108-L108</f>
        <v>0</v>
      </c>
      <c r="P108" s="47">
        <f t="shared" si="16"/>
        <v>0</v>
      </c>
    </row>
    <row r="109" spans="1:16" ht="16.5" customHeight="1">
      <c r="A109" s="170"/>
      <c r="B109" s="50"/>
      <c r="C109" s="28"/>
      <c r="D109" s="51"/>
      <c r="E109" s="53"/>
      <c r="F109" s="51"/>
      <c r="G109" s="59"/>
      <c r="H109" s="53"/>
      <c r="I109" s="53"/>
      <c r="J109" s="51"/>
      <c r="K109" s="59"/>
      <c r="L109" s="51"/>
      <c r="M109" s="51"/>
      <c r="N109" s="173"/>
      <c r="O109" s="186"/>
      <c r="P109" s="47">
        <f t="shared" si="16"/>
        <v>0</v>
      </c>
    </row>
    <row r="110" spans="1:16" ht="16.5" customHeight="1">
      <c r="A110" s="174" t="s">
        <v>186</v>
      </c>
      <c r="B110" s="83"/>
      <c r="C110" s="84"/>
      <c r="D110" s="48">
        <f>SUM(D111:D112)</f>
        <v>3504110414</v>
      </c>
      <c r="E110" s="54">
        <f>D110/1000</f>
        <v>3504110.414</v>
      </c>
      <c r="F110" s="54">
        <f>SUM(F111:F112)</f>
        <v>0</v>
      </c>
      <c r="G110" s="56">
        <f>F110/1000</f>
        <v>0</v>
      </c>
      <c r="H110" s="53">
        <f>SUM(H111:H112)</f>
        <v>0</v>
      </c>
      <c r="I110" s="56">
        <f>H110/1000</f>
        <v>0</v>
      </c>
      <c r="J110" s="48">
        <f>SUM(J111:J112)</f>
        <v>27591818</v>
      </c>
      <c r="K110" s="56">
        <f>J110/1000</f>
        <v>27591.818</v>
      </c>
      <c r="L110" s="51"/>
      <c r="M110" s="51"/>
      <c r="N110" s="169">
        <f>O110/1000</f>
        <v>3531702.232</v>
      </c>
      <c r="O110" s="185">
        <f>SUM(O111:O112)</f>
        <v>3531702232</v>
      </c>
      <c r="P110" s="47">
        <f t="shared" si="16"/>
        <v>0</v>
      </c>
    </row>
    <row r="111" spans="1:16" ht="16.5" customHeight="1">
      <c r="A111" s="170"/>
      <c r="B111" s="27" t="s">
        <v>53</v>
      </c>
      <c r="C111" s="50"/>
      <c r="D111" s="51">
        <f>'[1]재정상태'!$D$316</f>
        <v>3001885139</v>
      </c>
      <c r="E111" s="53">
        <f t="shared" si="22"/>
        <v>3001885.139</v>
      </c>
      <c r="F111" s="53"/>
      <c r="G111" s="52">
        <f>F111/1000</f>
        <v>0</v>
      </c>
      <c r="H111" s="51"/>
      <c r="I111" s="53">
        <f>H111/1000</f>
        <v>0</v>
      </c>
      <c r="J111" s="51">
        <f>'[4]재정상태'!$B$83</f>
        <v>27591818</v>
      </c>
      <c r="K111" s="52">
        <f>J111/1000</f>
        <v>27591.818</v>
      </c>
      <c r="L111" s="51"/>
      <c r="M111" s="51"/>
      <c r="N111" s="171">
        <f>O111/1000</f>
        <v>3029476.957</v>
      </c>
      <c r="O111" s="186">
        <f>D111+F111+H111+J111-L111</f>
        <v>3029476957</v>
      </c>
      <c r="P111" s="47">
        <f t="shared" si="16"/>
        <v>0</v>
      </c>
    </row>
    <row r="112" spans="1:16" ht="16.5" customHeight="1">
      <c r="A112" s="170"/>
      <c r="B112" s="27" t="s">
        <v>106</v>
      </c>
      <c r="C112" s="50"/>
      <c r="D112" s="51">
        <f>'[1]재정상태'!$D$319</f>
        <v>502225275</v>
      </c>
      <c r="E112" s="53">
        <f t="shared" si="22"/>
        <v>502225.275</v>
      </c>
      <c r="F112" s="51"/>
      <c r="G112" s="52">
        <f>F112/1000</f>
        <v>0</v>
      </c>
      <c r="H112" s="51"/>
      <c r="I112" s="53">
        <f>H112/1000</f>
        <v>0</v>
      </c>
      <c r="J112" s="51"/>
      <c r="K112" s="52">
        <f>J112/1000</f>
        <v>0</v>
      </c>
      <c r="L112" s="51"/>
      <c r="M112" s="51"/>
      <c r="N112" s="171">
        <f>O112/1000</f>
        <v>502225.275</v>
      </c>
      <c r="O112" s="186">
        <f>D112+F112+H112+J112-L112</f>
        <v>502225275</v>
      </c>
      <c r="P112" s="47">
        <f t="shared" si="16"/>
        <v>0</v>
      </c>
    </row>
    <row r="113" spans="1:16" ht="16.5" customHeight="1">
      <c r="A113" s="170"/>
      <c r="B113" s="50"/>
      <c r="C113" s="28"/>
      <c r="D113" s="51"/>
      <c r="E113" s="53"/>
      <c r="F113" s="51"/>
      <c r="G113" s="59"/>
      <c r="H113" s="51"/>
      <c r="I113" s="53"/>
      <c r="J113" s="51"/>
      <c r="K113" s="59"/>
      <c r="L113" s="51"/>
      <c r="M113" s="51"/>
      <c r="N113" s="173"/>
      <c r="O113" s="186" t="s">
        <v>7</v>
      </c>
      <c r="P113" s="47" t="s">
        <v>256</v>
      </c>
    </row>
    <row r="114" spans="1:16" s="49" customFormat="1" ht="16.5" customHeight="1">
      <c r="A114" s="288" t="s">
        <v>187</v>
      </c>
      <c r="B114" s="289"/>
      <c r="C114" s="289"/>
      <c r="D114" s="48">
        <f>D101+D106+D110</f>
        <v>27603780029</v>
      </c>
      <c r="E114" s="54">
        <f>D114/1000</f>
        <v>27603780.029</v>
      </c>
      <c r="F114" s="48">
        <f>F101+F106+F110</f>
        <v>8084957224</v>
      </c>
      <c r="G114" s="56">
        <f>F114/1000</f>
        <v>8084957.224</v>
      </c>
      <c r="H114" s="54">
        <f>H101+H106+H110</f>
        <v>0</v>
      </c>
      <c r="I114" s="54">
        <f>H114/1000</f>
        <v>0</v>
      </c>
      <c r="J114" s="48">
        <f>J101+J106+J110</f>
        <v>60378962</v>
      </c>
      <c r="K114" s="56">
        <f>J114/1000</f>
        <v>60378.962</v>
      </c>
      <c r="L114" s="48"/>
      <c r="M114" s="48"/>
      <c r="N114" s="169">
        <f>O114/1000</f>
        <v>35749116.215</v>
      </c>
      <c r="O114" s="185">
        <f>O101+O106+O110</f>
        <v>35749116215</v>
      </c>
      <c r="P114" s="47">
        <f t="shared" si="16"/>
        <v>0</v>
      </c>
    </row>
    <row r="115" spans="1:16" s="49" customFormat="1" ht="16.5" customHeight="1">
      <c r="A115" s="170"/>
      <c r="B115" s="50"/>
      <c r="C115" s="28"/>
      <c r="D115" s="48"/>
      <c r="E115" s="54"/>
      <c r="F115" s="48"/>
      <c r="G115" s="61"/>
      <c r="H115" s="54"/>
      <c r="I115" s="54"/>
      <c r="J115" s="48"/>
      <c r="K115" s="61"/>
      <c r="L115" s="48"/>
      <c r="M115" s="48"/>
      <c r="N115" s="175"/>
      <c r="O115" s="185"/>
      <c r="P115" s="47">
        <f t="shared" si="16"/>
        <v>0</v>
      </c>
    </row>
    <row r="116" spans="1:16" s="49" customFormat="1" ht="16.5" customHeight="1">
      <c r="A116" s="174" t="s">
        <v>188</v>
      </c>
      <c r="B116" s="83"/>
      <c r="C116" s="84"/>
      <c r="D116" s="48">
        <f>D117</f>
        <v>1499202764989</v>
      </c>
      <c r="E116" s="54">
        <f>D116/1000</f>
        <v>1499202764.989</v>
      </c>
      <c r="F116" s="48">
        <f>F117</f>
        <v>-374567075</v>
      </c>
      <c r="G116" s="56">
        <f>F116/1000</f>
        <v>-374567.075</v>
      </c>
      <c r="H116" s="54">
        <f>H117</f>
        <v>0</v>
      </c>
      <c r="I116" s="54">
        <f>I117</f>
        <v>0</v>
      </c>
      <c r="J116" s="48">
        <f>J117</f>
        <v>188351473377</v>
      </c>
      <c r="K116" s="56">
        <f>J116/1000</f>
        <v>188351473.377</v>
      </c>
      <c r="L116" s="51"/>
      <c r="M116" s="51"/>
      <c r="N116" s="169">
        <f>O116/1000</f>
        <v>1683147160.291</v>
      </c>
      <c r="O116" s="185">
        <f>O117</f>
        <v>1683147160291</v>
      </c>
      <c r="P116" s="47">
        <f t="shared" si="16"/>
        <v>4032511000</v>
      </c>
    </row>
    <row r="117" spans="1:16" s="49" customFormat="1" ht="16.5" customHeight="1">
      <c r="A117" s="170"/>
      <c r="B117" s="50" t="s">
        <v>55</v>
      </c>
      <c r="C117" s="28"/>
      <c r="D117" s="51">
        <f>'[1]재정상태'!$D$329</f>
        <v>1499202764989</v>
      </c>
      <c r="E117" s="53">
        <f>D117/1000</f>
        <v>1499202764.989</v>
      </c>
      <c r="F117" s="51">
        <f>(F30+F47+F74)-F103-F107</f>
        <v>-374567075</v>
      </c>
      <c r="G117" s="52">
        <f>F117/1000</f>
        <v>-374567.075</v>
      </c>
      <c r="H117" s="53">
        <f>(H30+H47+H74)-H103-H107</f>
        <v>0</v>
      </c>
      <c r="I117" s="53">
        <f>H117/1000</f>
        <v>0</v>
      </c>
      <c r="J117" s="51">
        <f>(J30+J47+J74)-J103-J107</f>
        <v>188351473377</v>
      </c>
      <c r="K117" s="52">
        <f>J117/1000</f>
        <v>188351473.377</v>
      </c>
      <c r="L117" s="51">
        <v>4032511000</v>
      </c>
      <c r="M117" s="53">
        <f>L117/1000</f>
        <v>4032511</v>
      </c>
      <c r="N117" s="171">
        <f>O117/1000</f>
        <v>1683147160.291</v>
      </c>
      <c r="O117" s="186">
        <f>D117+F117+H117+J117-L117</f>
        <v>1683147160291</v>
      </c>
      <c r="P117" s="47">
        <f t="shared" si="16"/>
        <v>4032511000</v>
      </c>
    </row>
    <row r="118" spans="1:16" s="24" customFormat="1" ht="16.5" customHeight="1">
      <c r="A118" s="170"/>
      <c r="B118" s="50"/>
      <c r="C118" s="28"/>
      <c r="D118" s="51"/>
      <c r="E118" s="53"/>
      <c r="F118" s="51"/>
      <c r="G118" s="59"/>
      <c r="H118" s="53"/>
      <c r="I118" s="53"/>
      <c r="J118" s="51"/>
      <c r="K118" s="59"/>
      <c r="L118" s="51"/>
      <c r="M118" s="51"/>
      <c r="N118" s="173"/>
      <c r="O118" s="186"/>
      <c r="P118" s="47">
        <f t="shared" si="16"/>
        <v>0</v>
      </c>
    </row>
    <row r="119" spans="1:16" s="23" customFormat="1" ht="16.5" customHeight="1">
      <c r="A119" s="174" t="s">
        <v>189</v>
      </c>
      <c r="B119" s="83"/>
      <c r="C119" s="84"/>
      <c r="D119" s="51"/>
      <c r="E119" s="54">
        <f>E120</f>
        <v>0</v>
      </c>
      <c r="F119" s="54"/>
      <c r="G119" s="56">
        <f>G120</f>
        <v>0</v>
      </c>
      <c r="H119" s="54">
        <f>H120</f>
        <v>8105676968</v>
      </c>
      <c r="I119" s="54">
        <f>I120</f>
        <v>0</v>
      </c>
      <c r="J119" s="48"/>
      <c r="K119" s="56">
        <f>J119/1000</f>
        <v>0</v>
      </c>
      <c r="L119" s="48"/>
      <c r="M119" s="48"/>
      <c r="N119" s="175">
        <f>N120</f>
        <v>8105676.968</v>
      </c>
      <c r="O119" s="185">
        <f>O120</f>
        <v>8105676968</v>
      </c>
      <c r="P119" s="47">
        <f t="shared" si="16"/>
        <v>0</v>
      </c>
    </row>
    <row r="120" spans="1:16" s="24" customFormat="1" ht="16.5" customHeight="1">
      <c r="A120" s="170"/>
      <c r="B120" s="50" t="s">
        <v>107</v>
      </c>
      <c r="C120" s="28"/>
      <c r="D120" s="51"/>
      <c r="E120" s="53"/>
      <c r="F120" s="51"/>
      <c r="G120" s="59"/>
      <c r="H120" s="51">
        <f>H98-H114-H117</f>
        <v>8105676968</v>
      </c>
      <c r="I120" s="53"/>
      <c r="J120" s="51"/>
      <c r="K120" s="52">
        <f>J120/1000</f>
        <v>0</v>
      </c>
      <c r="L120" s="51"/>
      <c r="M120" s="51"/>
      <c r="N120" s="171">
        <f>O120/1000</f>
        <v>8105676.968</v>
      </c>
      <c r="O120" s="186">
        <f>D120+F120+H120+J120-L120</f>
        <v>8105676968</v>
      </c>
      <c r="P120" s="47">
        <f t="shared" si="16"/>
        <v>0</v>
      </c>
    </row>
    <row r="121" spans="1:16" s="24" customFormat="1" ht="16.5" customHeight="1">
      <c r="A121" s="170"/>
      <c r="B121" s="50"/>
      <c r="C121" s="28"/>
      <c r="D121" s="51"/>
      <c r="E121" s="53"/>
      <c r="F121" s="51"/>
      <c r="G121" s="59"/>
      <c r="H121" s="51"/>
      <c r="I121" s="53"/>
      <c r="J121" s="51"/>
      <c r="K121" s="59"/>
      <c r="L121" s="51"/>
      <c r="M121" s="51"/>
      <c r="N121" s="173"/>
      <c r="O121" s="186"/>
      <c r="P121" s="47">
        <f t="shared" si="16"/>
        <v>0</v>
      </c>
    </row>
    <row r="122" spans="1:16" s="23" customFormat="1" ht="16.5" customHeight="1">
      <c r="A122" s="174" t="s">
        <v>190</v>
      </c>
      <c r="B122" s="83"/>
      <c r="C122" s="84"/>
      <c r="D122" s="48">
        <f>D123</f>
        <v>83840999528</v>
      </c>
      <c r="E122" s="54">
        <f>D122/1000</f>
        <v>83840999.528</v>
      </c>
      <c r="F122" s="48">
        <f>F123</f>
        <v>13355614948</v>
      </c>
      <c r="G122" s="56">
        <f>F122/1000</f>
        <v>13355614.948</v>
      </c>
      <c r="H122" s="54">
        <f>H123</f>
        <v>0</v>
      </c>
      <c r="I122" s="54">
        <f>H122/1000</f>
        <v>0</v>
      </c>
      <c r="J122" s="48">
        <f>J123</f>
        <v>9063886003</v>
      </c>
      <c r="K122" s="56">
        <f>J122/1000</f>
        <v>9063886.003</v>
      </c>
      <c r="L122" s="48"/>
      <c r="M122" s="48"/>
      <c r="N122" s="169">
        <f>O122/1000</f>
        <v>106260500.479</v>
      </c>
      <c r="O122" s="185">
        <f>O123</f>
        <v>106260500479</v>
      </c>
      <c r="P122" s="47">
        <f t="shared" si="16"/>
        <v>0</v>
      </c>
    </row>
    <row r="123" spans="1:16" s="24" customFormat="1" ht="16.5" customHeight="1">
      <c r="A123" s="170"/>
      <c r="B123" s="50" t="s">
        <v>108</v>
      </c>
      <c r="C123" s="28"/>
      <c r="D123" s="51">
        <f>D98-D114-D117</f>
        <v>83840999528</v>
      </c>
      <c r="E123" s="53">
        <f>D123/1000</f>
        <v>83840999.528</v>
      </c>
      <c r="F123" s="51">
        <f>F98-F114-F117</f>
        <v>13355614948</v>
      </c>
      <c r="G123" s="52">
        <f>F123/1000</f>
        <v>13355614.948</v>
      </c>
      <c r="H123" s="52">
        <v>0</v>
      </c>
      <c r="I123" s="53">
        <f>H123/1000</f>
        <v>0</v>
      </c>
      <c r="J123" s="51">
        <f>J98-J114-J117</f>
        <v>9063886003</v>
      </c>
      <c r="K123" s="52">
        <f>J123/1000</f>
        <v>9063886.003</v>
      </c>
      <c r="L123" s="51"/>
      <c r="M123" s="51"/>
      <c r="N123" s="171">
        <f>O123/1000</f>
        <v>106260500.479</v>
      </c>
      <c r="O123" s="186">
        <f>D123+F123+H123+J123-L123</f>
        <v>106260500479</v>
      </c>
      <c r="P123" s="47">
        <f t="shared" si="16"/>
        <v>0</v>
      </c>
    </row>
    <row r="124" spans="1:16" s="24" customFormat="1" ht="16.5" customHeight="1">
      <c r="A124" s="170"/>
      <c r="B124" s="50"/>
      <c r="C124" s="28"/>
      <c r="D124" s="51"/>
      <c r="E124" s="53"/>
      <c r="F124" s="51"/>
      <c r="G124" s="59"/>
      <c r="H124" s="51"/>
      <c r="I124" s="53"/>
      <c r="J124" s="51"/>
      <c r="K124" s="59"/>
      <c r="L124" s="51"/>
      <c r="M124" s="51"/>
      <c r="N124" s="173"/>
      <c r="O124" s="186"/>
      <c r="P124" s="47">
        <f t="shared" si="16"/>
        <v>0</v>
      </c>
    </row>
    <row r="125" spans="1:16" s="23" customFormat="1" ht="16.5" customHeight="1">
      <c r="A125" s="288" t="s">
        <v>191</v>
      </c>
      <c r="B125" s="289"/>
      <c r="C125" s="289"/>
      <c r="D125" s="48">
        <f>D116+D119+D122</f>
        <v>1583043764517</v>
      </c>
      <c r="E125" s="54">
        <f>D125/1000</f>
        <v>1583043764.517</v>
      </c>
      <c r="F125" s="48">
        <f>F116+F119+F122</f>
        <v>12981047873</v>
      </c>
      <c r="G125" s="56">
        <f>F125/1000</f>
        <v>12981047.873</v>
      </c>
      <c r="H125" s="48">
        <f>H116+H119+H122</f>
        <v>8105676968</v>
      </c>
      <c r="I125" s="54">
        <f>H125/1000</f>
        <v>8105676.968</v>
      </c>
      <c r="J125" s="48">
        <f>J116+J119+J122</f>
        <v>197415359380</v>
      </c>
      <c r="K125" s="56">
        <f>J125/1000</f>
        <v>197415359.38</v>
      </c>
      <c r="L125" s="48"/>
      <c r="M125" s="48"/>
      <c r="N125" s="169">
        <f>O125/1000</f>
        <v>1797513337.738</v>
      </c>
      <c r="O125" s="185">
        <f>O116+O122+O119</f>
        <v>1797513337738</v>
      </c>
      <c r="P125" s="47">
        <f t="shared" si="16"/>
        <v>4032511000</v>
      </c>
    </row>
    <row r="126" spans="1:16" s="24" customFormat="1" ht="16.5" customHeight="1">
      <c r="A126" s="170"/>
      <c r="B126" s="50"/>
      <c r="C126" s="28"/>
      <c r="D126" s="51"/>
      <c r="E126" s="53"/>
      <c r="F126" s="51"/>
      <c r="G126" s="59"/>
      <c r="H126" s="51"/>
      <c r="I126" s="53"/>
      <c r="J126" s="51"/>
      <c r="K126" s="59"/>
      <c r="L126" s="51"/>
      <c r="M126" s="51"/>
      <c r="N126" s="173"/>
      <c r="O126" s="186"/>
      <c r="P126" s="47">
        <f t="shared" si="16"/>
        <v>0</v>
      </c>
    </row>
    <row r="127" spans="1:16" s="23" customFormat="1" ht="16.5" customHeight="1">
      <c r="A127" s="288" t="s">
        <v>192</v>
      </c>
      <c r="B127" s="289"/>
      <c r="C127" s="289"/>
      <c r="D127" s="48">
        <f>D114+D125</f>
        <v>1610647544546</v>
      </c>
      <c r="E127" s="54">
        <f>D127/1000</f>
        <v>1610647544.546</v>
      </c>
      <c r="F127" s="48">
        <f>F114+F125</f>
        <v>21066005097</v>
      </c>
      <c r="G127" s="56">
        <f>F127/1000</f>
        <v>21066005.097</v>
      </c>
      <c r="H127" s="48">
        <f>H114+H125</f>
        <v>8105676968</v>
      </c>
      <c r="I127" s="54">
        <f>H127/1000</f>
        <v>8105676.968</v>
      </c>
      <c r="J127" s="48">
        <f>J114+J125</f>
        <v>197475738342</v>
      </c>
      <c r="K127" s="56">
        <f>J127/1000</f>
        <v>197475738.342</v>
      </c>
      <c r="L127" s="48"/>
      <c r="M127" s="48"/>
      <c r="N127" s="169">
        <f>O127/1000</f>
        <v>1833262453.953</v>
      </c>
      <c r="O127" s="185">
        <f>O114+O125</f>
        <v>1833262453953</v>
      </c>
      <c r="P127" s="47">
        <f t="shared" si="16"/>
        <v>4032511000</v>
      </c>
    </row>
    <row r="128" spans="1:16" s="24" customFormat="1" ht="16.5" customHeight="1" thickBot="1">
      <c r="A128" s="176"/>
      <c r="B128" s="177"/>
      <c r="C128" s="177"/>
      <c r="D128" s="178"/>
      <c r="E128" s="179"/>
      <c r="F128" s="178"/>
      <c r="G128" s="180"/>
      <c r="H128" s="178"/>
      <c r="I128" s="179"/>
      <c r="J128" s="178"/>
      <c r="K128" s="180"/>
      <c r="L128" s="178"/>
      <c r="M128" s="178"/>
      <c r="N128" s="181"/>
      <c r="O128" s="187"/>
      <c r="P128" s="47">
        <f t="shared" si="16"/>
        <v>0</v>
      </c>
    </row>
    <row r="129" spans="1:16" s="24" customFormat="1" ht="13.5">
      <c r="A129" s="25"/>
      <c r="B129" s="25"/>
      <c r="C129" s="25"/>
      <c r="D129" s="25"/>
      <c r="E129" s="46"/>
      <c r="F129" s="25"/>
      <c r="G129" s="46"/>
      <c r="H129" s="25"/>
      <c r="I129" s="46"/>
      <c r="J129" s="25"/>
      <c r="K129" s="46"/>
      <c r="L129" s="25"/>
      <c r="M129" s="25"/>
      <c r="N129" s="46"/>
      <c r="O129" s="25"/>
      <c r="P129" s="47"/>
    </row>
    <row r="130" spans="1:16" s="24" customFormat="1" ht="13.5" hidden="1">
      <c r="A130" s="25"/>
      <c r="B130" s="25"/>
      <c r="C130" s="98" t="s">
        <v>202</v>
      </c>
      <c r="D130" s="46">
        <f>D98-D114-D125</f>
        <v>0</v>
      </c>
      <c r="E130" s="46">
        <f aca="true" t="shared" si="23" ref="E130:O130">E98-E114-E125</f>
        <v>0</v>
      </c>
      <c r="F130" s="46">
        <f t="shared" si="23"/>
        <v>0</v>
      </c>
      <c r="G130" s="46">
        <f t="shared" si="23"/>
        <v>0</v>
      </c>
      <c r="H130" s="46">
        <f t="shared" si="23"/>
        <v>0</v>
      </c>
      <c r="I130" s="46">
        <f t="shared" si="23"/>
        <v>0</v>
      </c>
      <c r="J130" s="46">
        <f t="shared" si="23"/>
        <v>0</v>
      </c>
      <c r="K130" s="46">
        <f t="shared" si="23"/>
        <v>0</v>
      </c>
      <c r="L130" s="46">
        <f t="shared" si="23"/>
        <v>0</v>
      </c>
      <c r="M130" s="46">
        <f t="shared" si="23"/>
        <v>0</v>
      </c>
      <c r="N130" s="46">
        <f t="shared" si="23"/>
        <v>0</v>
      </c>
      <c r="O130" s="46">
        <f t="shared" si="23"/>
        <v>0</v>
      </c>
      <c r="P130" s="47"/>
    </row>
    <row r="131" spans="1:16" s="24" customFormat="1" ht="13.5" hidden="1">
      <c r="A131" s="25"/>
      <c r="B131" s="25"/>
      <c r="C131" s="98" t="s">
        <v>203</v>
      </c>
      <c r="D131" s="46">
        <f>D98-D127</f>
        <v>0</v>
      </c>
      <c r="E131" s="46">
        <f aca="true" t="shared" si="24" ref="E131:O131">E98-E127</f>
        <v>0</v>
      </c>
      <c r="F131" s="46">
        <f t="shared" si="24"/>
        <v>0</v>
      </c>
      <c r="G131" s="46">
        <f t="shared" si="24"/>
        <v>0</v>
      </c>
      <c r="H131" s="46">
        <f t="shared" si="24"/>
        <v>0</v>
      </c>
      <c r="I131" s="46">
        <f t="shared" si="24"/>
        <v>0</v>
      </c>
      <c r="J131" s="46">
        <f t="shared" si="24"/>
        <v>0</v>
      </c>
      <c r="K131" s="46">
        <f t="shared" si="24"/>
        <v>0</v>
      </c>
      <c r="L131" s="46">
        <f t="shared" si="24"/>
        <v>0</v>
      </c>
      <c r="M131" s="46">
        <f t="shared" si="24"/>
        <v>0</v>
      </c>
      <c r="N131" s="46">
        <f t="shared" si="24"/>
        <v>0</v>
      </c>
      <c r="O131" s="46">
        <f t="shared" si="24"/>
        <v>0</v>
      </c>
      <c r="P131" s="47"/>
    </row>
    <row r="132" spans="1:15" ht="13.5">
      <c r="A132" s="63"/>
      <c r="B132" s="63"/>
      <c r="C132" s="63"/>
      <c r="D132" s="64"/>
      <c r="F132" s="64"/>
      <c r="H132" s="64"/>
      <c r="J132" s="64"/>
      <c r="L132" s="64"/>
      <c r="M132" s="64"/>
      <c r="O132" s="64"/>
    </row>
    <row r="133" spans="1:15" ht="13.5">
      <c r="A133" s="63"/>
      <c r="B133" s="63"/>
      <c r="C133" s="63"/>
      <c r="D133" s="63"/>
      <c r="F133" s="25"/>
      <c r="G133" s="46"/>
      <c r="H133" s="25"/>
      <c r="I133" s="46"/>
      <c r="J133" s="25"/>
      <c r="K133" s="46"/>
      <c r="L133" s="25"/>
      <c r="M133" s="25"/>
      <c r="N133" s="46"/>
      <c r="O133" s="25"/>
    </row>
    <row r="134" spans="1:15" ht="13.5">
      <c r="A134" s="63"/>
      <c r="B134" s="63"/>
      <c r="C134" s="63"/>
      <c r="D134" s="63"/>
      <c r="F134" s="25"/>
      <c r="G134" s="46"/>
      <c r="H134" s="25"/>
      <c r="I134" s="46"/>
      <c r="J134" s="25"/>
      <c r="K134" s="46"/>
      <c r="L134" s="25"/>
      <c r="M134" s="25"/>
      <c r="N134" s="46"/>
      <c r="O134" s="25"/>
    </row>
    <row r="135" spans="1:15" ht="13.5">
      <c r="A135" s="63"/>
      <c r="B135" s="63"/>
      <c r="C135" s="63"/>
      <c r="D135" s="63"/>
      <c r="F135" s="25"/>
      <c r="G135" s="46"/>
      <c r="H135" s="25"/>
      <c r="I135" s="46"/>
      <c r="J135" s="25"/>
      <c r="K135" s="46"/>
      <c r="L135" s="25"/>
      <c r="M135" s="25"/>
      <c r="N135" s="46"/>
      <c r="O135" s="25"/>
    </row>
    <row r="136" spans="1:15" ht="13.5">
      <c r="A136" s="63"/>
      <c r="B136" s="63"/>
      <c r="C136" s="63"/>
      <c r="D136" s="63"/>
      <c r="F136" s="25"/>
      <c r="G136" s="46"/>
      <c r="H136" s="25"/>
      <c r="I136" s="46"/>
      <c r="J136" s="25"/>
      <c r="K136" s="46"/>
      <c r="L136" s="25"/>
      <c r="M136" s="25"/>
      <c r="N136" s="46"/>
      <c r="O136" s="25"/>
    </row>
    <row r="137" spans="1:15" ht="13.5">
      <c r="A137" s="63"/>
      <c r="B137" s="63"/>
      <c r="C137" s="63"/>
      <c r="D137" s="63"/>
      <c r="F137" s="25"/>
      <c r="G137" s="46"/>
      <c r="H137" s="25"/>
      <c r="I137" s="46"/>
      <c r="J137" s="25"/>
      <c r="K137" s="46"/>
      <c r="L137" s="25"/>
      <c r="M137" s="25"/>
      <c r="N137" s="46"/>
      <c r="O137" s="25"/>
    </row>
    <row r="138" spans="1:15" ht="13.5">
      <c r="A138" s="63"/>
      <c r="B138" s="63"/>
      <c r="C138" s="63"/>
      <c r="D138" s="63"/>
      <c r="F138" s="25"/>
      <c r="G138" s="46"/>
      <c r="H138" s="25"/>
      <c r="I138" s="46"/>
      <c r="J138" s="25"/>
      <c r="K138" s="46"/>
      <c r="L138" s="25"/>
      <c r="M138" s="25"/>
      <c r="N138" s="46"/>
      <c r="O138" s="25"/>
    </row>
    <row r="139" spans="1:15" ht="13.5">
      <c r="A139" s="63"/>
      <c r="B139" s="63"/>
      <c r="C139" s="63"/>
      <c r="D139" s="63"/>
      <c r="F139" s="25"/>
      <c r="G139" s="46"/>
      <c r="H139" s="25"/>
      <c r="I139" s="46"/>
      <c r="J139" s="25"/>
      <c r="K139" s="46"/>
      <c r="L139" s="25"/>
      <c r="M139" s="25"/>
      <c r="N139" s="46"/>
      <c r="O139" s="25"/>
    </row>
    <row r="140" spans="1:15" ht="13.5">
      <c r="A140" s="63"/>
      <c r="B140" s="63"/>
      <c r="C140" s="63"/>
      <c r="D140" s="63"/>
      <c r="F140" s="25"/>
      <c r="G140" s="46"/>
      <c r="H140" s="25"/>
      <c r="I140" s="46"/>
      <c r="J140" s="25"/>
      <c r="K140" s="46"/>
      <c r="L140" s="25"/>
      <c r="M140" s="25"/>
      <c r="N140" s="46"/>
      <c r="O140" s="25"/>
    </row>
    <row r="141" spans="1:15" ht="13.5">
      <c r="A141" s="63"/>
      <c r="B141" s="63"/>
      <c r="C141" s="63"/>
      <c r="D141" s="63"/>
      <c r="F141" s="25"/>
      <c r="G141" s="46"/>
      <c r="H141" s="25"/>
      <c r="I141" s="46"/>
      <c r="J141" s="25"/>
      <c r="K141" s="46"/>
      <c r="L141" s="25"/>
      <c r="M141" s="25"/>
      <c r="N141" s="46"/>
      <c r="O141" s="25"/>
    </row>
    <row r="142" spans="1:15" ht="13.5">
      <c r="A142" s="63"/>
      <c r="B142" s="63"/>
      <c r="C142" s="63"/>
      <c r="D142" s="63"/>
      <c r="F142" s="25"/>
      <c r="G142" s="46"/>
      <c r="H142" s="25"/>
      <c r="I142" s="46"/>
      <c r="J142" s="25"/>
      <c r="K142" s="46"/>
      <c r="L142" s="25"/>
      <c r="M142" s="25"/>
      <c r="N142" s="46"/>
      <c r="O142" s="25"/>
    </row>
    <row r="143" spans="1:15" ht="13.5">
      <c r="A143" s="63"/>
      <c r="B143" s="63"/>
      <c r="C143" s="63"/>
      <c r="D143" s="63"/>
      <c r="F143" s="25"/>
      <c r="G143" s="46"/>
      <c r="H143" s="25"/>
      <c r="I143" s="46"/>
      <c r="J143" s="25"/>
      <c r="K143" s="46"/>
      <c r="L143" s="25"/>
      <c r="M143" s="25"/>
      <c r="N143" s="46"/>
      <c r="O143" s="25"/>
    </row>
    <row r="144" spans="1:15" ht="13.5">
      <c r="A144" s="63"/>
      <c r="B144" s="63"/>
      <c r="C144" s="63"/>
      <c r="D144" s="63"/>
      <c r="F144" s="25"/>
      <c r="G144" s="46"/>
      <c r="H144" s="25"/>
      <c r="I144" s="46"/>
      <c r="J144" s="25"/>
      <c r="K144" s="46"/>
      <c r="L144" s="25"/>
      <c r="M144" s="25"/>
      <c r="N144" s="46"/>
      <c r="O144" s="25"/>
    </row>
    <row r="145" spans="1:15" ht="13.5">
      <c r="A145" s="63"/>
      <c r="B145" s="63"/>
      <c r="C145" s="63"/>
      <c r="D145" s="63"/>
      <c r="F145" s="25"/>
      <c r="G145" s="46"/>
      <c r="H145" s="25"/>
      <c r="I145" s="46"/>
      <c r="J145" s="25"/>
      <c r="K145" s="46"/>
      <c r="L145" s="25"/>
      <c r="M145" s="25"/>
      <c r="N145" s="46"/>
      <c r="O145" s="25"/>
    </row>
    <row r="146" spans="1:15" ht="13.5">
      <c r="A146" s="63"/>
      <c r="B146" s="63"/>
      <c r="C146" s="63"/>
      <c r="D146" s="63"/>
      <c r="F146" s="25"/>
      <c r="G146" s="46"/>
      <c r="H146" s="25"/>
      <c r="I146" s="46"/>
      <c r="J146" s="25"/>
      <c r="K146" s="46"/>
      <c r="L146" s="25"/>
      <c r="M146" s="25"/>
      <c r="N146" s="46"/>
      <c r="O146" s="25"/>
    </row>
    <row r="147" spans="1:15" ht="13.5">
      <c r="A147" s="63"/>
      <c r="B147" s="63"/>
      <c r="C147" s="63"/>
      <c r="D147" s="63"/>
      <c r="F147" s="25"/>
      <c r="G147" s="46"/>
      <c r="H147" s="25"/>
      <c r="I147" s="46"/>
      <c r="J147" s="25"/>
      <c r="K147" s="46"/>
      <c r="L147" s="25"/>
      <c r="M147" s="25"/>
      <c r="N147" s="46"/>
      <c r="O147" s="25"/>
    </row>
    <row r="148" spans="1:15" ht="13.5">
      <c r="A148" s="63"/>
      <c r="B148" s="63"/>
      <c r="C148" s="63"/>
      <c r="D148" s="63"/>
      <c r="F148" s="25"/>
      <c r="G148" s="46"/>
      <c r="H148" s="25"/>
      <c r="I148" s="46"/>
      <c r="J148" s="25"/>
      <c r="K148" s="46"/>
      <c r="L148" s="25"/>
      <c r="M148" s="25"/>
      <c r="N148" s="46"/>
      <c r="O148" s="25"/>
    </row>
    <row r="149" spans="1:15" ht="13.5">
      <c r="A149" s="63"/>
      <c r="B149" s="63"/>
      <c r="C149" s="63"/>
      <c r="D149" s="63"/>
      <c r="F149" s="25"/>
      <c r="G149" s="46"/>
      <c r="H149" s="25"/>
      <c r="I149" s="46"/>
      <c r="J149" s="25"/>
      <c r="K149" s="46"/>
      <c r="L149" s="25"/>
      <c r="M149" s="25"/>
      <c r="N149" s="46"/>
      <c r="O149" s="25"/>
    </row>
    <row r="150" spans="1:15" ht="13.5">
      <c r="A150" s="63"/>
      <c r="B150" s="63"/>
      <c r="C150" s="63"/>
      <c r="D150" s="63"/>
      <c r="F150" s="25"/>
      <c r="G150" s="46"/>
      <c r="H150" s="25"/>
      <c r="I150" s="46"/>
      <c r="J150" s="25"/>
      <c r="K150" s="46"/>
      <c r="L150" s="25"/>
      <c r="M150" s="25"/>
      <c r="N150" s="46"/>
      <c r="O150" s="25"/>
    </row>
    <row r="151" spans="1:15" ht="13.5">
      <c r="A151" s="63"/>
      <c r="B151" s="63"/>
      <c r="C151" s="63"/>
      <c r="D151" s="63"/>
      <c r="F151" s="25"/>
      <c r="G151" s="46"/>
      <c r="H151" s="25"/>
      <c r="I151" s="46"/>
      <c r="J151" s="25"/>
      <c r="K151" s="46"/>
      <c r="L151" s="25"/>
      <c r="M151" s="25"/>
      <c r="N151" s="46"/>
      <c r="O151" s="25"/>
    </row>
    <row r="152" spans="1:15" ht="13.5">
      <c r="A152" s="63"/>
      <c r="B152" s="63"/>
      <c r="C152" s="63"/>
      <c r="D152" s="63"/>
      <c r="F152" s="25"/>
      <c r="G152" s="46"/>
      <c r="H152" s="25"/>
      <c r="I152" s="46"/>
      <c r="J152" s="25"/>
      <c r="K152" s="46"/>
      <c r="L152" s="25"/>
      <c r="M152" s="25"/>
      <c r="N152" s="46"/>
      <c r="O152" s="25"/>
    </row>
    <row r="153" spans="1:15" ht="13.5">
      <c r="A153" s="63"/>
      <c r="B153" s="63"/>
      <c r="C153" s="63"/>
      <c r="D153" s="63"/>
      <c r="F153" s="25"/>
      <c r="G153" s="46"/>
      <c r="H153" s="25"/>
      <c r="I153" s="46"/>
      <c r="J153" s="25"/>
      <c r="K153" s="46"/>
      <c r="L153" s="25"/>
      <c r="M153" s="25"/>
      <c r="N153" s="46"/>
      <c r="O153" s="25"/>
    </row>
    <row r="154" spans="1:15" ht="13.5">
      <c r="A154" s="63"/>
      <c r="B154" s="63"/>
      <c r="C154" s="63"/>
      <c r="D154" s="63"/>
      <c r="F154" s="25"/>
      <c r="G154" s="46"/>
      <c r="H154" s="25"/>
      <c r="I154" s="46"/>
      <c r="J154" s="25"/>
      <c r="K154" s="46"/>
      <c r="L154" s="25"/>
      <c r="M154" s="25"/>
      <c r="N154" s="46"/>
      <c r="O154" s="25"/>
    </row>
    <row r="155" spans="1:15" ht="13.5">
      <c r="A155" s="63"/>
      <c r="B155" s="63"/>
      <c r="C155" s="63"/>
      <c r="D155" s="63"/>
      <c r="F155" s="25"/>
      <c r="G155" s="46"/>
      <c r="H155" s="25"/>
      <c r="I155" s="46"/>
      <c r="J155" s="25"/>
      <c r="K155" s="46"/>
      <c r="L155" s="25"/>
      <c r="M155" s="25"/>
      <c r="N155" s="46"/>
      <c r="O155" s="25"/>
    </row>
    <row r="156" spans="1:15" ht="13.5">
      <c r="A156" s="63"/>
      <c r="B156" s="63"/>
      <c r="C156" s="63"/>
      <c r="D156" s="63"/>
      <c r="F156" s="25"/>
      <c r="G156" s="46"/>
      <c r="H156" s="25"/>
      <c r="I156" s="46"/>
      <c r="J156" s="25"/>
      <c r="K156" s="46"/>
      <c r="L156" s="25"/>
      <c r="M156" s="25"/>
      <c r="N156" s="46"/>
      <c r="O156" s="25"/>
    </row>
    <row r="157" spans="1:15" ht="13.5">
      <c r="A157" s="63"/>
      <c r="B157" s="63"/>
      <c r="C157" s="63"/>
      <c r="D157" s="63"/>
      <c r="F157" s="25"/>
      <c r="G157" s="46"/>
      <c r="H157" s="25"/>
      <c r="I157" s="46"/>
      <c r="J157" s="25"/>
      <c r="K157" s="46"/>
      <c r="L157" s="25"/>
      <c r="M157" s="25"/>
      <c r="N157" s="46"/>
      <c r="O157" s="25"/>
    </row>
    <row r="158" spans="1:15" ht="13.5">
      <c r="A158" s="63"/>
      <c r="B158" s="63"/>
      <c r="C158" s="63"/>
      <c r="D158" s="63"/>
      <c r="F158" s="25"/>
      <c r="G158" s="46"/>
      <c r="H158" s="25"/>
      <c r="I158" s="46"/>
      <c r="J158" s="25"/>
      <c r="K158" s="46"/>
      <c r="L158" s="25"/>
      <c r="M158" s="25"/>
      <c r="N158" s="46"/>
      <c r="O158" s="25"/>
    </row>
    <row r="159" spans="1:15" ht="13.5">
      <c r="A159" s="63"/>
      <c r="B159" s="63"/>
      <c r="C159" s="63"/>
      <c r="D159" s="63"/>
      <c r="F159" s="25"/>
      <c r="G159" s="46"/>
      <c r="H159" s="25"/>
      <c r="I159" s="46"/>
      <c r="J159" s="25"/>
      <c r="K159" s="46"/>
      <c r="L159" s="25"/>
      <c r="M159" s="25"/>
      <c r="N159" s="46"/>
      <c r="O159" s="25"/>
    </row>
    <row r="160" spans="1:15" ht="13.5">
      <c r="A160" s="63"/>
      <c r="B160" s="63"/>
      <c r="C160" s="63"/>
      <c r="D160" s="63"/>
      <c r="F160" s="25"/>
      <c r="G160" s="46"/>
      <c r="H160" s="25"/>
      <c r="I160" s="46"/>
      <c r="J160" s="25"/>
      <c r="K160" s="46"/>
      <c r="L160" s="25"/>
      <c r="M160" s="25"/>
      <c r="N160" s="46"/>
      <c r="O160" s="25"/>
    </row>
    <row r="161" spans="1:15" ht="13.5">
      <c r="A161" s="63"/>
      <c r="B161" s="63"/>
      <c r="C161" s="63"/>
      <c r="D161" s="63"/>
      <c r="F161" s="25"/>
      <c r="G161" s="46"/>
      <c r="H161" s="25"/>
      <c r="I161" s="46"/>
      <c r="J161" s="25"/>
      <c r="K161" s="46"/>
      <c r="L161" s="25"/>
      <c r="M161" s="25"/>
      <c r="N161" s="46"/>
      <c r="O161" s="25"/>
    </row>
    <row r="162" spans="1:15" ht="13.5">
      <c r="A162" s="63"/>
      <c r="B162" s="63"/>
      <c r="C162" s="63"/>
      <c r="D162" s="63"/>
      <c r="F162" s="25"/>
      <c r="G162" s="46"/>
      <c r="H162" s="25"/>
      <c r="I162" s="46"/>
      <c r="J162" s="25"/>
      <c r="K162" s="46"/>
      <c r="L162" s="25"/>
      <c r="M162" s="25"/>
      <c r="N162" s="46"/>
      <c r="O162" s="25"/>
    </row>
    <row r="163" spans="1:15" ht="13.5">
      <c r="A163" s="63"/>
      <c r="B163" s="63"/>
      <c r="C163" s="63"/>
      <c r="D163" s="63"/>
      <c r="F163" s="25"/>
      <c r="G163" s="46"/>
      <c r="H163" s="25"/>
      <c r="I163" s="46"/>
      <c r="J163" s="25"/>
      <c r="K163" s="46"/>
      <c r="L163" s="25"/>
      <c r="M163" s="25"/>
      <c r="N163" s="46"/>
      <c r="O163" s="25"/>
    </row>
    <row r="164" spans="1:15" ht="13.5">
      <c r="A164" s="63"/>
      <c r="B164" s="63"/>
      <c r="C164" s="63"/>
      <c r="D164" s="63"/>
      <c r="F164" s="25"/>
      <c r="G164" s="46"/>
      <c r="H164" s="25"/>
      <c r="I164" s="46"/>
      <c r="J164" s="25"/>
      <c r="K164" s="46"/>
      <c r="L164" s="25"/>
      <c r="M164" s="25"/>
      <c r="N164" s="46"/>
      <c r="O164" s="25"/>
    </row>
    <row r="165" spans="1:15" ht="13.5">
      <c r="A165" s="63"/>
      <c r="B165" s="63"/>
      <c r="C165" s="63"/>
      <c r="D165" s="63"/>
      <c r="F165" s="25"/>
      <c r="G165" s="46"/>
      <c r="H165" s="25"/>
      <c r="I165" s="46"/>
      <c r="J165" s="25"/>
      <c r="K165" s="46"/>
      <c r="L165" s="25"/>
      <c r="M165" s="25"/>
      <c r="N165" s="46"/>
      <c r="O165" s="25"/>
    </row>
    <row r="166" spans="1:15" ht="13.5">
      <c r="A166" s="63"/>
      <c r="B166" s="63"/>
      <c r="C166" s="63"/>
      <c r="D166" s="63"/>
      <c r="F166" s="25"/>
      <c r="G166" s="46"/>
      <c r="H166" s="25"/>
      <c r="I166" s="46"/>
      <c r="J166" s="25"/>
      <c r="K166" s="46"/>
      <c r="L166" s="25"/>
      <c r="M166" s="25"/>
      <c r="N166" s="46"/>
      <c r="O166" s="25"/>
    </row>
    <row r="167" spans="1:15" ht="13.5">
      <c r="A167" s="63"/>
      <c r="B167" s="63"/>
      <c r="C167" s="63"/>
      <c r="D167" s="63"/>
      <c r="F167" s="25"/>
      <c r="G167" s="46"/>
      <c r="H167" s="25"/>
      <c r="I167" s="46"/>
      <c r="J167" s="25"/>
      <c r="K167" s="46"/>
      <c r="L167" s="25"/>
      <c r="M167" s="25"/>
      <c r="N167" s="46"/>
      <c r="O167" s="25"/>
    </row>
    <row r="168" spans="1:15" ht="13.5">
      <c r="A168" s="63"/>
      <c r="B168" s="63"/>
      <c r="C168" s="63"/>
      <c r="D168" s="63"/>
      <c r="F168" s="25"/>
      <c r="G168" s="46"/>
      <c r="H168" s="25"/>
      <c r="I168" s="46"/>
      <c r="J168" s="25"/>
      <c r="K168" s="46"/>
      <c r="L168" s="25"/>
      <c r="M168" s="25"/>
      <c r="N168" s="46"/>
      <c r="O168" s="25"/>
    </row>
    <row r="169" spans="1:15" ht="13.5">
      <c r="A169" s="63"/>
      <c r="B169" s="63"/>
      <c r="C169" s="63"/>
      <c r="D169" s="63"/>
      <c r="F169" s="25"/>
      <c r="G169" s="46"/>
      <c r="H169" s="25"/>
      <c r="I169" s="46"/>
      <c r="J169" s="25"/>
      <c r="K169" s="46"/>
      <c r="L169" s="25"/>
      <c r="M169" s="25"/>
      <c r="N169" s="46"/>
      <c r="O169" s="25"/>
    </row>
    <row r="170" spans="1:15" ht="13.5">
      <c r="A170" s="63"/>
      <c r="B170" s="63"/>
      <c r="C170" s="63"/>
      <c r="D170" s="63"/>
      <c r="F170" s="25"/>
      <c r="G170" s="46"/>
      <c r="H170" s="25"/>
      <c r="I170" s="46"/>
      <c r="J170" s="25"/>
      <c r="K170" s="46"/>
      <c r="L170" s="25"/>
      <c r="M170" s="25"/>
      <c r="N170" s="46"/>
      <c r="O170" s="25"/>
    </row>
    <row r="171" spans="1:15" ht="13.5">
      <c r="A171" s="63"/>
      <c r="B171" s="63"/>
      <c r="C171" s="63"/>
      <c r="D171" s="63"/>
      <c r="F171" s="25"/>
      <c r="G171" s="46"/>
      <c r="H171" s="25"/>
      <c r="I171" s="46"/>
      <c r="J171" s="25"/>
      <c r="K171" s="46"/>
      <c r="L171" s="25"/>
      <c r="M171" s="25"/>
      <c r="N171" s="46"/>
      <c r="O171" s="25"/>
    </row>
    <row r="172" spans="1:15" ht="13.5">
      <c r="A172" s="63"/>
      <c r="B172" s="63"/>
      <c r="C172" s="63"/>
      <c r="D172" s="63"/>
      <c r="F172" s="25"/>
      <c r="G172" s="46"/>
      <c r="H172" s="25"/>
      <c r="I172" s="46"/>
      <c r="J172" s="25"/>
      <c r="K172" s="46"/>
      <c r="L172" s="25"/>
      <c r="M172" s="25"/>
      <c r="N172" s="46"/>
      <c r="O172" s="25"/>
    </row>
    <row r="173" spans="1:15" ht="13.5">
      <c r="A173" s="63"/>
      <c r="B173" s="63"/>
      <c r="C173" s="63"/>
      <c r="D173" s="63"/>
      <c r="F173" s="25"/>
      <c r="G173" s="46"/>
      <c r="H173" s="25"/>
      <c r="I173" s="46"/>
      <c r="J173" s="25"/>
      <c r="K173" s="46"/>
      <c r="L173" s="25"/>
      <c r="M173" s="25"/>
      <c r="N173" s="46"/>
      <c r="O173" s="25"/>
    </row>
    <row r="174" spans="1:15" ht="13.5">
      <c r="A174" s="63"/>
      <c r="B174" s="63"/>
      <c r="C174" s="63"/>
      <c r="D174" s="63"/>
      <c r="F174" s="25"/>
      <c r="G174" s="46"/>
      <c r="H174" s="25"/>
      <c r="I174" s="46"/>
      <c r="J174" s="25"/>
      <c r="K174" s="46"/>
      <c r="L174" s="25"/>
      <c r="M174" s="25"/>
      <c r="N174" s="46"/>
      <c r="O174" s="25"/>
    </row>
    <row r="175" spans="1:15" ht="13.5">
      <c r="A175" s="63"/>
      <c r="B175" s="63"/>
      <c r="C175" s="63"/>
      <c r="D175" s="63"/>
      <c r="F175" s="25"/>
      <c r="G175" s="46"/>
      <c r="H175" s="25"/>
      <c r="I175" s="46"/>
      <c r="J175" s="25"/>
      <c r="K175" s="46"/>
      <c r="L175" s="25"/>
      <c r="M175" s="25"/>
      <c r="N175" s="46"/>
      <c r="O175" s="25"/>
    </row>
    <row r="176" spans="1:15" ht="13.5">
      <c r="A176" s="63"/>
      <c r="B176" s="63"/>
      <c r="C176" s="63"/>
      <c r="D176" s="63"/>
      <c r="F176" s="25"/>
      <c r="G176" s="46"/>
      <c r="H176" s="25"/>
      <c r="I176" s="46"/>
      <c r="J176" s="25"/>
      <c r="K176" s="46"/>
      <c r="L176" s="25"/>
      <c r="M176" s="25"/>
      <c r="N176" s="46"/>
      <c r="O176" s="25"/>
    </row>
    <row r="177" spans="1:15" ht="13.5">
      <c r="A177" s="63"/>
      <c r="B177" s="63"/>
      <c r="C177" s="63"/>
      <c r="D177" s="63"/>
      <c r="F177" s="25"/>
      <c r="G177" s="46"/>
      <c r="H177" s="25"/>
      <c r="I177" s="46"/>
      <c r="J177" s="25"/>
      <c r="K177" s="46"/>
      <c r="L177" s="25"/>
      <c r="M177" s="25"/>
      <c r="N177" s="46"/>
      <c r="O177" s="25"/>
    </row>
    <row r="178" spans="1:15" ht="13.5">
      <c r="A178" s="63"/>
      <c r="B178" s="63"/>
      <c r="C178" s="63"/>
      <c r="D178" s="63"/>
      <c r="F178" s="25"/>
      <c r="G178" s="46"/>
      <c r="H178" s="25"/>
      <c r="I178" s="46"/>
      <c r="J178" s="25"/>
      <c r="K178" s="46"/>
      <c r="L178" s="25"/>
      <c r="M178" s="25"/>
      <c r="N178" s="46"/>
      <c r="O178" s="25"/>
    </row>
    <row r="179" spans="1:15" ht="13.5">
      <c r="A179" s="63"/>
      <c r="B179" s="63"/>
      <c r="C179" s="63"/>
      <c r="D179" s="63"/>
      <c r="F179" s="25"/>
      <c r="G179" s="46"/>
      <c r="H179" s="25"/>
      <c r="I179" s="46"/>
      <c r="J179" s="25"/>
      <c r="K179" s="46"/>
      <c r="L179" s="25"/>
      <c r="M179" s="25"/>
      <c r="N179" s="46"/>
      <c r="O179" s="25"/>
    </row>
    <row r="180" spans="1:15" ht="13.5">
      <c r="A180" s="63"/>
      <c r="B180" s="63"/>
      <c r="C180" s="63"/>
      <c r="D180" s="63"/>
      <c r="F180" s="25"/>
      <c r="G180" s="46"/>
      <c r="H180" s="25"/>
      <c r="I180" s="46"/>
      <c r="J180" s="25"/>
      <c r="K180" s="46"/>
      <c r="L180" s="25"/>
      <c r="M180" s="25"/>
      <c r="N180" s="46"/>
      <c r="O180" s="25"/>
    </row>
    <row r="181" spans="1:15" ht="13.5">
      <c r="A181" s="63"/>
      <c r="B181" s="63"/>
      <c r="C181" s="63"/>
      <c r="D181" s="63"/>
      <c r="F181" s="25"/>
      <c r="G181" s="46"/>
      <c r="H181" s="25"/>
      <c r="I181" s="46"/>
      <c r="J181" s="25"/>
      <c r="K181" s="46"/>
      <c r="L181" s="25"/>
      <c r="M181" s="25"/>
      <c r="N181" s="46"/>
      <c r="O181" s="25"/>
    </row>
    <row r="182" spans="1:15" ht="13.5">
      <c r="A182" s="63"/>
      <c r="B182" s="63"/>
      <c r="C182" s="63"/>
      <c r="D182" s="63"/>
      <c r="F182" s="25"/>
      <c r="G182" s="46"/>
      <c r="H182" s="25"/>
      <c r="I182" s="46"/>
      <c r="J182" s="25"/>
      <c r="K182" s="46"/>
      <c r="L182" s="25"/>
      <c r="M182" s="25"/>
      <c r="N182" s="46"/>
      <c r="O182" s="25"/>
    </row>
    <row r="183" spans="1:15" ht="13.5">
      <c r="A183" s="63"/>
      <c r="B183" s="63"/>
      <c r="C183" s="63"/>
      <c r="D183" s="63"/>
      <c r="F183" s="25"/>
      <c r="G183" s="46"/>
      <c r="H183" s="25"/>
      <c r="I183" s="46"/>
      <c r="J183" s="25"/>
      <c r="K183" s="46"/>
      <c r="L183" s="25"/>
      <c r="M183" s="25"/>
      <c r="N183" s="46"/>
      <c r="O183" s="25"/>
    </row>
    <row r="184" spans="1:15" ht="13.5">
      <c r="A184" s="63"/>
      <c r="B184" s="63"/>
      <c r="C184" s="63"/>
      <c r="D184" s="63"/>
      <c r="F184" s="25"/>
      <c r="G184" s="46"/>
      <c r="H184" s="25"/>
      <c r="I184" s="46"/>
      <c r="J184" s="25"/>
      <c r="K184" s="46"/>
      <c r="L184" s="25"/>
      <c r="M184" s="25"/>
      <c r="N184" s="46"/>
      <c r="O184" s="25"/>
    </row>
    <row r="185" spans="1:15" ht="13.5">
      <c r="A185" s="63"/>
      <c r="B185" s="63"/>
      <c r="C185" s="63"/>
      <c r="D185" s="63"/>
      <c r="F185" s="25"/>
      <c r="G185" s="46"/>
      <c r="H185" s="25"/>
      <c r="I185" s="46"/>
      <c r="J185" s="25"/>
      <c r="K185" s="46"/>
      <c r="L185" s="25"/>
      <c r="M185" s="25"/>
      <c r="N185" s="46"/>
      <c r="O185" s="25"/>
    </row>
    <row r="186" spans="1:15" ht="13.5">
      <c r="A186" s="63"/>
      <c r="B186" s="63"/>
      <c r="C186" s="63"/>
      <c r="D186" s="63"/>
      <c r="F186" s="25"/>
      <c r="G186" s="46"/>
      <c r="H186" s="25"/>
      <c r="I186" s="46"/>
      <c r="J186" s="25"/>
      <c r="K186" s="46"/>
      <c r="L186" s="25"/>
      <c r="M186" s="25"/>
      <c r="N186" s="46"/>
      <c r="O186" s="25"/>
    </row>
    <row r="187" spans="1:15" ht="13.5">
      <c r="A187" s="63"/>
      <c r="B187" s="63"/>
      <c r="C187" s="63"/>
      <c r="D187" s="63"/>
      <c r="F187" s="25"/>
      <c r="G187" s="46"/>
      <c r="H187" s="25"/>
      <c r="I187" s="46"/>
      <c r="J187" s="25"/>
      <c r="K187" s="46"/>
      <c r="L187" s="25"/>
      <c r="M187" s="25"/>
      <c r="N187" s="46"/>
      <c r="O187" s="25"/>
    </row>
    <row r="188" spans="1:15" ht="13.5">
      <c r="A188" s="63"/>
      <c r="B188" s="63"/>
      <c r="C188" s="63"/>
      <c r="D188" s="63"/>
      <c r="F188" s="25"/>
      <c r="G188" s="46"/>
      <c r="H188" s="25"/>
      <c r="I188" s="46"/>
      <c r="J188" s="25"/>
      <c r="K188" s="46"/>
      <c r="L188" s="25"/>
      <c r="M188" s="25"/>
      <c r="N188" s="46"/>
      <c r="O188" s="25"/>
    </row>
    <row r="189" spans="1:15" ht="13.5">
      <c r="A189" s="63"/>
      <c r="B189" s="63"/>
      <c r="C189" s="63"/>
      <c r="D189" s="63"/>
      <c r="F189" s="25"/>
      <c r="G189" s="46"/>
      <c r="H189" s="25"/>
      <c r="I189" s="46"/>
      <c r="J189" s="25"/>
      <c r="K189" s="46"/>
      <c r="L189" s="25"/>
      <c r="M189" s="25"/>
      <c r="N189" s="46"/>
      <c r="O189" s="25"/>
    </row>
    <row r="190" spans="1:15" ht="13.5">
      <c r="A190" s="63"/>
      <c r="B190" s="63"/>
      <c r="C190" s="63"/>
      <c r="D190" s="63"/>
      <c r="F190" s="25"/>
      <c r="G190" s="46"/>
      <c r="H190" s="25"/>
      <c r="I190" s="46"/>
      <c r="J190" s="25"/>
      <c r="K190" s="46"/>
      <c r="L190" s="25"/>
      <c r="M190" s="25"/>
      <c r="N190" s="46"/>
      <c r="O190" s="25"/>
    </row>
    <row r="191" spans="1:13" ht="13.5">
      <c r="A191" s="63"/>
      <c r="B191" s="63"/>
      <c r="C191" s="63"/>
      <c r="D191" s="63"/>
      <c r="F191" s="63"/>
      <c r="H191" s="63"/>
      <c r="J191" s="63"/>
      <c r="L191" s="63"/>
      <c r="M191" s="63"/>
    </row>
    <row r="192" spans="1:13" ht="13.5">
      <c r="A192" s="63"/>
      <c r="B192" s="63"/>
      <c r="C192" s="63"/>
      <c r="D192" s="63"/>
      <c r="F192" s="63"/>
      <c r="H192" s="63"/>
      <c r="J192" s="63"/>
      <c r="L192" s="63"/>
      <c r="M192" s="63"/>
    </row>
    <row r="193" spans="1:13" ht="13.5">
      <c r="A193" s="63"/>
      <c r="B193" s="63"/>
      <c r="C193" s="63"/>
      <c r="D193" s="63"/>
      <c r="F193" s="63"/>
      <c r="H193" s="63"/>
      <c r="J193" s="63"/>
      <c r="L193" s="63"/>
      <c r="M193" s="63"/>
    </row>
    <row r="194" spans="1:13" ht="13.5">
      <c r="A194" s="63"/>
      <c r="B194" s="63"/>
      <c r="C194" s="63"/>
      <c r="D194" s="63"/>
      <c r="F194" s="63"/>
      <c r="H194" s="63"/>
      <c r="J194" s="63"/>
      <c r="L194" s="63"/>
      <c r="M194" s="63"/>
    </row>
    <row r="195" spans="1:13" ht="13.5">
      <c r="A195" s="63"/>
      <c r="B195" s="63"/>
      <c r="C195" s="63"/>
      <c r="D195" s="63"/>
      <c r="F195" s="63"/>
      <c r="H195" s="63"/>
      <c r="J195" s="63"/>
      <c r="L195" s="63"/>
      <c r="M195" s="63"/>
    </row>
    <row r="196" spans="1:13" ht="13.5">
      <c r="A196" s="63"/>
      <c r="B196" s="63"/>
      <c r="C196" s="63"/>
      <c r="D196" s="63"/>
      <c r="F196" s="63"/>
      <c r="H196" s="63"/>
      <c r="J196" s="63"/>
      <c r="L196" s="63"/>
      <c r="M196" s="63"/>
    </row>
    <row r="197" spans="1:13" ht="13.5">
      <c r="A197" s="63"/>
      <c r="B197" s="63"/>
      <c r="C197" s="63"/>
      <c r="D197" s="63"/>
      <c r="F197" s="63"/>
      <c r="H197" s="63"/>
      <c r="J197" s="63"/>
      <c r="L197" s="63"/>
      <c r="M197" s="63"/>
    </row>
    <row r="198" spans="1:13" ht="13.5">
      <c r="A198" s="63"/>
      <c r="B198" s="63"/>
      <c r="C198" s="63"/>
      <c r="D198" s="63"/>
      <c r="F198" s="63"/>
      <c r="H198" s="63"/>
      <c r="J198" s="63"/>
      <c r="L198" s="63"/>
      <c r="M198" s="63"/>
    </row>
    <row r="199" spans="1:13" ht="13.5">
      <c r="A199" s="63"/>
      <c r="B199" s="63"/>
      <c r="C199" s="63"/>
      <c r="D199" s="63"/>
      <c r="F199" s="63"/>
      <c r="H199" s="63"/>
      <c r="J199" s="63"/>
      <c r="L199" s="63"/>
      <c r="M199" s="63"/>
    </row>
    <row r="200" spans="1:13" ht="13.5">
      <c r="A200" s="63"/>
      <c r="B200" s="63"/>
      <c r="C200" s="63"/>
      <c r="D200" s="63"/>
      <c r="F200" s="63"/>
      <c r="H200" s="63"/>
      <c r="J200" s="63"/>
      <c r="L200" s="63"/>
      <c r="M200" s="63"/>
    </row>
    <row r="201" spans="1:13" ht="13.5">
      <c r="A201" s="63"/>
      <c r="B201" s="63"/>
      <c r="C201" s="63"/>
      <c r="D201" s="63"/>
      <c r="F201" s="63"/>
      <c r="H201" s="63"/>
      <c r="J201" s="63"/>
      <c r="L201" s="63"/>
      <c r="M201" s="63"/>
    </row>
    <row r="202" spans="1:13" ht="13.5">
      <c r="A202" s="63"/>
      <c r="B202" s="63"/>
      <c r="C202" s="63"/>
      <c r="D202" s="63"/>
      <c r="F202" s="63"/>
      <c r="H202" s="63"/>
      <c r="J202" s="63"/>
      <c r="L202" s="63"/>
      <c r="M202" s="63"/>
    </row>
    <row r="203" spans="1:13" ht="13.5">
      <c r="A203" s="63"/>
      <c r="B203" s="63"/>
      <c r="C203" s="63"/>
      <c r="D203" s="63"/>
      <c r="F203" s="63"/>
      <c r="H203" s="63"/>
      <c r="J203" s="63"/>
      <c r="L203" s="63"/>
      <c r="M203" s="63"/>
    </row>
    <row r="204" spans="1:13" ht="13.5">
      <c r="A204" s="63"/>
      <c r="B204" s="63"/>
      <c r="C204" s="63"/>
      <c r="D204" s="63"/>
      <c r="F204" s="63"/>
      <c r="H204" s="63"/>
      <c r="J204" s="63"/>
      <c r="L204" s="63"/>
      <c r="M204" s="63"/>
    </row>
    <row r="205" spans="1:13" ht="13.5">
      <c r="A205" s="63"/>
      <c r="B205" s="63"/>
      <c r="C205" s="63"/>
      <c r="D205" s="63"/>
      <c r="F205" s="63"/>
      <c r="H205" s="63"/>
      <c r="J205" s="63"/>
      <c r="L205" s="63"/>
      <c r="M205" s="63"/>
    </row>
    <row r="206" spans="1:13" ht="13.5">
      <c r="A206" s="63"/>
      <c r="B206" s="63"/>
      <c r="C206" s="63"/>
      <c r="D206" s="63"/>
      <c r="F206" s="63"/>
      <c r="H206" s="63"/>
      <c r="J206" s="63"/>
      <c r="L206" s="63"/>
      <c r="M206" s="63"/>
    </row>
    <row r="207" spans="1:13" ht="13.5">
      <c r="A207" s="63"/>
      <c r="B207" s="63"/>
      <c r="C207" s="63"/>
      <c r="D207" s="63"/>
      <c r="F207" s="63"/>
      <c r="H207" s="63"/>
      <c r="J207" s="63"/>
      <c r="L207" s="63"/>
      <c r="M207" s="63"/>
    </row>
    <row r="208" spans="1:13" ht="13.5">
      <c r="A208" s="63"/>
      <c r="B208" s="63"/>
      <c r="C208" s="63"/>
      <c r="D208" s="63"/>
      <c r="F208" s="63"/>
      <c r="H208" s="63"/>
      <c r="J208" s="63"/>
      <c r="L208" s="63"/>
      <c r="M208" s="63"/>
    </row>
    <row r="209" spans="1:13" ht="13.5">
      <c r="A209" s="63"/>
      <c r="B209" s="63"/>
      <c r="C209" s="63"/>
      <c r="D209" s="63"/>
      <c r="F209" s="63"/>
      <c r="H209" s="63"/>
      <c r="J209" s="63"/>
      <c r="L209" s="63"/>
      <c r="M209" s="63"/>
    </row>
    <row r="210" spans="1:13" ht="13.5">
      <c r="A210" s="63"/>
      <c r="B210" s="63"/>
      <c r="C210" s="63"/>
      <c r="D210" s="63"/>
      <c r="F210" s="63"/>
      <c r="H210" s="63"/>
      <c r="J210" s="63"/>
      <c r="L210" s="63"/>
      <c r="M210" s="63"/>
    </row>
    <row r="211" spans="1:13" ht="13.5">
      <c r="A211" s="63"/>
      <c r="B211" s="63"/>
      <c r="C211" s="63"/>
      <c r="D211" s="63"/>
      <c r="F211" s="63"/>
      <c r="H211" s="63"/>
      <c r="J211" s="63"/>
      <c r="L211" s="63"/>
      <c r="M211" s="63"/>
    </row>
    <row r="212" spans="1:13" ht="13.5">
      <c r="A212" s="63"/>
      <c r="B212" s="63"/>
      <c r="C212" s="63"/>
      <c r="D212" s="63"/>
      <c r="F212" s="63"/>
      <c r="H212" s="63"/>
      <c r="J212" s="63"/>
      <c r="L212" s="63"/>
      <c r="M212" s="63"/>
    </row>
    <row r="213" spans="1:13" ht="13.5">
      <c r="A213" s="63"/>
      <c r="B213" s="63"/>
      <c r="C213" s="63"/>
      <c r="D213" s="63"/>
      <c r="F213" s="63"/>
      <c r="H213" s="63"/>
      <c r="J213" s="63"/>
      <c r="L213" s="63"/>
      <c r="M213" s="63"/>
    </row>
    <row r="214" spans="1:13" ht="13.5">
      <c r="A214" s="63"/>
      <c r="B214" s="63"/>
      <c r="C214" s="63"/>
      <c r="D214" s="63"/>
      <c r="F214" s="63"/>
      <c r="H214" s="63"/>
      <c r="J214" s="63"/>
      <c r="L214" s="63"/>
      <c r="M214" s="63"/>
    </row>
    <row r="215" spans="1:13" ht="13.5">
      <c r="A215" s="63"/>
      <c r="B215" s="63"/>
      <c r="C215" s="63"/>
      <c r="D215" s="63"/>
      <c r="F215" s="63"/>
      <c r="H215" s="63"/>
      <c r="J215" s="63"/>
      <c r="L215" s="63"/>
      <c r="M215" s="63"/>
    </row>
    <row r="216" spans="1:13" ht="13.5">
      <c r="A216" s="63"/>
      <c r="B216" s="63"/>
      <c r="C216" s="63"/>
      <c r="D216" s="63"/>
      <c r="F216" s="63"/>
      <c r="H216" s="63"/>
      <c r="J216" s="63"/>
      <c r="L216" s="63"/>
      <c r="M216" s="63"/>
    </row>
    <row r="217" spans="1:13" ht="13.5">
      <c r="A217" s="63"/>
      <c r="B217" s="63"/>
      <c r="C217" s="63"/>
      <c r="D217" s="63"/>
      <c r="F217" s="63"/>
      <c r="H217" s="63"/>
      <c r="J217" s="63"/>
      <c r="L217" s="63"/>
      <c r="M217" s="63"/>
    </row>
    <row r="218" spans="1:13" ht="13.5">
      <c r="A218" s="63"/>
      <c r="B218" s="63"/>
      <c r="C218" s="63"/>
      <c r="D218" s="63"/>
      <c r="F218" s="63"/>
      <c r="H218" s="63"/>
      <c r="J218" s="63"/>
      <c r="L218" s="63"/>
      <c r="M218" s="63"/>
    </row>
    <row r="219" spans="1:13" ht="13.5">
      <c r="A219" s="63"/>
      <c r="B219" s="63"/>
      <c r="C219" s="63"/>
      <c r="D219" s="63"/>
      <c r="F219" s="63"/>
      <c r="H219" s="63"/>
      <c r="J219" s="63"/>
      <c r="L219" s="63"/>
      <c r="M219" s="63"/>
    </row>
    <row r="220" spans="1:13" ht="13.5">
      <c r="A220" s="63"/>
      <c r="B220" s="63"/>
      <c r="C220" s="63"/>
      <c r="D220" s="63"/>
      <c r="F220" s="63"/>
      <c r="H220" s="63"/>
      <c r="J220" s="63"/>
      <c r="L220" s="63"/>
      <c r="M220" s="63"/>
    </row>
    <row r="221" spans="1:13" ht="13.5">
      <c r="A221" s="63"/>
      <c r="B221" s="63"/>
      <c r="C221" s="63"/>
      <c r="D221" s="63"/>
      <c r="F221" s="63"/>
      <c r="H221" s="63"/>
      <c r="J221" s="63"/>
      <c r="L221" s="63"/>
      <c r="M221" s="63"/>
    </row>
    <row r="222" spans="1:13" ht="13.5">
      <c r="A222" s="63"/>
      <c r="B222" s="63"/>
      <c r="C222" s="63"/>
      <c r="D222" s="63"/>
      <c r="F222" s="63"/>
      <c r="H222" s="63"/>
      <c r="J222" s="63"/>
      <c r="L222" s="63"/>
      <c r="M222" s="63"/>
    </row>
    <row r="223" spans="1:13" ht="13.5">
      <c r="A223" s="63"/>
      <c r="B223" s="63"/>
      <c r="C223" s="63"/>
      <c r="D223" s="63"/>
      <c r="F223" s="63"/>
      <c r="H223" s="63"/>
      <c r="J223" s="63"/>
      <c r="L223" s="63"/>
      <c r="M223" s="63"/>
    </row>
    <row r="224" spans="1:13" ht="13.5">
      <c r="A224" s="63"/>
      <c r="B224" s="63"/>
      <c r="C224" s="63"/>
      <c r="D224" s="63"/>
      <c r="F224" s="63"/>
      <c r="H224" s="63"/>
      <c r="J224" s="63"/>
      <c r="L224" s="63"/>
      <c r="M224" s="63"/>
    </row>
    <row r="225" spans="1:13" ht="13.5">
      <c r="A225" s="63"/>
      <c r="B225" s="63"/>
      <c r="C225" s="63"/>
      <c r="D225" s="63"/>
      <c r="F225" s="63"/>
      <c r="H225" s="63"/>
      <c r="J225" s="63"/>
      <c r="L225" s="63"/>
      <c r="M225" s="63"/>
    </row>
    <row r="226" spans="1:13" ht="13.5">
      <c r="A226" s="63"/>
      <c r="B226" s="63"/>
      <c r="C226" s="63"/>
      <c r="D226" s="63"/>
      <c r="F226" s="63"/>
      <c r="H226" s="63"/>
      <c r="J226" s="63"/>
      <c r="L226" s="63"/>
      <c r="M226" s="63"/>
    </row>
    <row r="227" spans="1:13" ht="13.5">
      <c r="A227" s="63"/>
      <c r="B227" s="63"/>
      <c r="C227" s="63"/>
      <c r="D227" s="63"/>
      <c r="F227" s="63"/>
      <c r="H227" s="63"/>
      <c r="J227" s="63"/>
      <c r="L227" s="63"/>
      <c r="M227" s="63"/>
    </row>
    <row r="228" spans="1:13" ht="13.5">
      <c r="A228" s="63"/>
      <c r="B228" s="63"/>
      <c r="C228" s="63"/>
      <c r="D228" s="63"/>
      <c r="F228" s="63"/>
      <c r="H228" s="63"/>
      <c r="J228" s="63"/>
      <c r="L228" s="63"/>
      <c r="M228" s="63"/>
    </row>
    <row r="229" spans="1:13" ht="13.5">
      <c r="A229" s="63"/>
      <c r="B229" s="63"/>
      <c r="C229" s="63"/>
      <c r="D229" s="63"/>
      <c r="F229" s="63"/>
      <c r="H229" s="63"/>
      <c r="J229" s="63"/>
      <c r="L229" s="63"/>
      <c r="M229" s="63"/>
    </row>
    <row r="230" spans="1:13" ht="13.5">
      <c r="A230" s="63"/>
      <c r="B230" s="63"/>
      <c r="C230" s="63"/>
      <c r="D230" s="63"/>
      <c r="F230" s="63"/>
      <c r="H230" s="63"/>
      <c r="J230" s="63"/>
      <c r="L230" s="63"/>
      <c r="M230" s="63"/>
    </row>
    <row r="231" spans="1:13" ht="13.5">
      <c r="A231" s="63"/>
      <c r="B231" s="63"/>
      <c r="C231" s="63"/>
      <c r="D231" s="63"/>
      <c r="F231" s="63"/>
      <c r="H231" s="63"/>
      <c r="J231" s="63"/>
      <c r="L231" s="63"/>
      <c r="M231" s="63"/>
    </row>
    <row r="232" spans="1:13" ht="13.5">
      <c r="A232" s="63"/>
      <c r="B232" s="63"/>
      <c r="C232" s="63"/>
      <c r="D232" s="63"/>
      <c r="F232" s="63"/>
      <c r="H232" s="63"/>
      <c r="J232" s="63"/>
      <c r="L232" s="63"/>
      <c r="M232" s="63"/>
    </row>
    <row r="233" spans="1:13" ht="13.5">
      <c r="A233" s="63"/>
      <c r="B233" s="63"/>
      <c r="C233" s="63"/>
      <c r="D233" s="63"/>
      <c r="F233" s="63"/>
      <c r="H233" s="63"/>
      <c r="J233" s="63"/>
      <c r="L233" s="63"/>
      <c r="M233" s="63"/>
    </row>
    <row r="234" spans="1:13" ht="13.5">
      <c r="A234" s="63"/>
      <c r="B234" s="63"/>
      <c r="C234" s="63"/>
      <c r="D234" s="63"/>
      <c r="F234" s="63"/>
      <c r="H234" s="63"/>
      <c r="J234" s="63"/>
      <c r="L234" s="63"/>
      <c r="M234" s="63"/>
    </row>
    <row r="235" spans="1:13" ht="13.5">
      <c r="A235" s="63"/>
      <c r="B235" s="63"/>
      <c r="C235" s="63"/>
      <c r="D235" s="63"/>
      <c r="F235" s="63"/>
      <c r="H235" s="63"/>
      <c r="J235" s="63"/>
      <c r="L235" s="63"/>
      <c r="M235" s="63"/>
    </row>
    <row r="236" spans="1:13" ht="13.5">
      <c r="A236" s="63"/>
      <c r="B236" s="63"/>
      <c r="C236" s="63"/>
      <c r="D236" s="63"/>
      <c r="F236" s="63"/>
      <c r="H236" s="63"/>
      <c r="J236" s="63"/>
      <c r="L236" s="63"/>
      <c r="M236" s="63"/>
    </row>
    <row r="237" spans="1:13" ht="13.5">
      <c r="A237" s="63"/>
      <c r="B237" s="63"/>
      <c r="C237" s="63"/>
      <c r="D237" s="63"/>
      <c r="F237" s="63"/>
      <c r="H237" s="63"/>
      <c r="J237" s="63"/>
      <c r="L237" s="63"/>
      <c r="M237" s="63"/>
    </row>
    <row r="238" spans="1:13" ht="13.5">
      <c r="A238" s="63"/>
      <c r="B238" s="63"/>
      <c r="C238" s="63"/>
      <c r="D238" s="63"/>
      <c r="F238" s="63"/>
      <c r="H238" s="63"/>
      <c r="J238" s="63"/>
      <c r="L238" s="63"/>
      <c r="M238" s="63"/>
    </row>
    <row r="239" spans="1:13" ht="13.5">
      <c r="A239" s="63"/>
      <c r="B239" s="63"/>
      <c r="C239" s="63"/>
      <c r="D239" s="63"/>
      <c r="F239" s="63"/>
      <c r="H239" s="63"/>
      <c r="J239" s="63"/>
      <c r="L239" s="63"/>
      <c r="M239" s="63"/>
    </row>
    <row r="240" spans="1:13" ht="13.5">
      <c r="A240" s="63"/>
      <c r="B240" s="63"/>
      <c r="C240" s="63"/>
      <c r="D240" s="63"/>
      <c r="F240" s="63"/>
      <c r="H240" s="63"/>
      <c r="J240" s="63"/>
      <c r="L240" s="63"/>
      <c r="M240" s="63"/>
    </row>
    <row r="241" spans="1:13" ht="13.5">
      <c r="A241" s="63"/>
      <c r="B241" s="63"/>
      <c r="C241" s="63"/>
      <c r="D241" s="63"/>
      <c r="F241" s="63"/>
      <c r="H241" s="63"/>
      <c r="J241" s="63"/>
      <c r="L241" s="63"/>
      <c r="M241" s="63"/>
    </row>
    <row r="242" spans="1:13" ht="13.5">
      <c r="A242" s="63"/>
      <c r="B242" s="63"/>
      <c r="C242" s="63"/>
      <c r="D242" s="63"/>
      <c r="F242" s="63"/>
      <c r="H242" s="63"/>
      <c r="J242" s="63"/>
      <c r="L242" s="63"/>
      <c r="M242" s="63"/>
    </row>
    <row r="243" spans="1:13" ht="13.5">
      <c r="A243" s="63"/>
      <c r="B243" s="63"/>
      <c r="C243" s="63"/>
      <c r="D243" s="63"/>
      <c r="F243" s="63"/>
      <c r="H243" s="63"/>
      <c r="J243" s="63"/>
      <c r="L243" s="63"/>
      <c r="M243" s="63"/>
    </row>
    <row r="244" spans="1:13" ht="13.5">
      <c r="A244" s="63"/>
      <c r="B244" s="63"/>
      <c r="C244" s="63"/>
      <c r="D244" s="63"/>
      <c r="F244" s="63"/>
      <c r="H244" s="63"/>
      <c r="J244" s="63"/>
      <c r="L244" s="63"/>
      <c r="M244" s="63"/>
    </row>
    <row r="245" spans="1:13" ht="13.5">
      <c r="A245" s="63"/>
      <c r="B245" s="63"/>
      <c r="C245" s="63"/>
      <c r="D245" s="63"/>
      <c r="F245" s="63"/>
      <c r="H245" s="63"/>
      <c r="J245" s="63"/>
      <c r="L245" s="63"/>
      <c r="M245" s="63"/>
    </row>
    <row r="246" spans="1:13" ht="13.5">
      <c r="A246" s="63"/>
      <c r="B246" s="63"/>
      <c r="C246" s="63"/>
      <c r="D246" s="63"/>
      <c r="F246" s="63"/>
      <c r="H246" s="63"/>
      <c r="J246" s="63"/>
      <c r="L246" s="63"/>
      <c r="M246" s="63"/>
    </row>
    <row r="247" spans="1:13" ht="13.5">
      <c r="A247" s="63"/>
      <c r="B247" s="63"/>
      <c r="C247" s="63"/>
      <c r="D247" s="63"/>
      <c r="F247" s="63"/>
      <c r="H247" s="63"/>
      <c r="J247" s="63"/>
      <c r="L247" s="63"/>
      <c r="M247" s="63"/>
    </row>
    <row r="248" spans="1:13" ht="13.5">
      <c r="A248" s="63"/>
      <c r="B248" s="63"/>
      <c r="C248" s="63"/>
      <c r="D248" s="63"/>
      <c r="F248" s="63"/>
      <c r="H248" s="63"/>
      <c r="J248" s="63"/>
      <c r="L248" s="63"/>
      <c r="M248" s="63"/>
    </row>
    <row r="249" spans="1:13" ht="13.5">
      <c r="A249" s="63"/>
      <c r="B249" s="63"/>
      <c r="C249" s="63"/>
      <c r="D249" s="63"/>
      <c r="F249" s="63"/>
      <c r="H249" s="63"/>
      <c r="J249" s="63"/>
      <c r="L249" s="63"/>
      <c r="M249" s="63"/>
    </row>
    <row r="250" spans="1:13" ht="13.5">
      <c r="A250" s="63"/>
      <c r="B250" s="63"/>
      <c r="C250" s="63"/>
      <c r="D250" s="63"/>
      <c r="F250" s="63"/>
      <c r="H250" s="63"/>
      <c r="J250" s="63"/>
      <c r="L250" s="63"/>
      <c r="M250" s="63"/>
    </row>
    <row r="251" spans="1:13" ht="13.5">
      <c r="A251" s="63"/>
      <c r="B251" s="63"/>
      <c r="C251" s="63"/>
      <c r="D251" s="63"/>
      <c r="F251" s="63"/>
      <c r="H251" s="63"/>
      <c r="J251" s="63"/>
      <c r="L251" s="63"/>
      <c r="M251" s="63"/>
    </row>
    <row r="252" spans="1:13" ht="13.5">
      <c r="A252" s="63"/>
      <c r="B252" s="63"/>
      <c r="C252" s="63"/>
      <c r="D252" s="63"/>
      <c r="F252" s="63"/>
      <c r="H252" s="63"/>
      <c r="J252" s="63"/>
      <c r="L252" s="63"/>
      <c r="M252" s="63"/>
    </row>
    <row r="253" spans="1:13" ht="13.5">
      <c r="A253" s="63"/>
      <c r="B253" s="63"/>
      <c r="C253" s="63"/>
      <c r="D253" s="63"/>
      <c r="F253" s="63"/>
      <c r="H253" s="63"/>
      <c r="J253" s="63"/>
      <c r="L253" s="63"/>
      <c r="M253" s="63"/>
    </row>
    <row r="254" spans="1:13" ht="13.5">
      <c r="A254" s="63"/>
      <c r="B254" s="63"/>
      <c r="C254" s="63"/>
      <c r="D254" s="63"/>
      <c r="F254" s="63"/>
      <c r="H254" s="63"/>
      <c r="J254" s="63"/>
      <c r="L254" s="63"/>
      <c r="M254" s="63"/>
    </row>
    <row r="255" spans="1:13" ht="13.5">
      <c r="A255" s="63"/>
      <c r="B255" s="63"/>
      <c r="C255" s="63"/>
      <c r="D255" s="63"/>
      <c r="F255" s="63"/>
      <c r="H255" s="63"/>
      <c r="J255" s="63"/>
      <c r="L255" s="63"/>
      <c r="M255" s="63"/>
    </row>
    <row r="256" spans="1:13" ht="13.5">
      <c r="A256" s="63"/>
      <c r="B256" s="63"/>
      <c r="C256" s="63"/>
      <c r="D256" s="63"/>
      <c r="F256" s="63"/>
      <c r="H256" s="63"/>
      <c r="J256" s="63"/>
      <c r="L256" s="63"/>
      <c r="M256" s="63"/>
    </row>
    <row r="257" spans="1:13" ht="13.5">
      <c r="A257" s="63"/>
      <c r="B257" s="63"/>
      <c r="C257" s="63"/>
      <c r="D257" s="63"/>
      <c r="F257" s="63"/>
      <c r="H257" s="63"/>
      <c r="J257" s="63"/>
      <c r="L257" s="63"/>
      <c r="M257" s="63"/>
    </row>
    <row r="258" spans="1:13" ht="13.5">
      <c r="A258" s="63"/>
      <c r="B258" s="63"/>
      <c r="C258" s="63"/>
      <c r="D258" s="63"/>
      <c r="F258" s="63"/>
      <c r="H258" s="63"/>
      <c r="J258" s="63"/>
      <c r="L258" s="63"/>
      <c r="M258" s="63"/>
    </row>
    <row r="259" spans="1:13" ht="13.5">
      <c r="A259" s="63"/>
      <c r="B259" s="63"/>
      <c r="C259" s="63"/>
      <c r="D259" s="63"/>
      <c r="F259" s="63"/>
      <c r="H259" s="63"/>
      <c r="J259" s="63"/>
      <c r="L259" s="63"/>
      <c r="M259" s="63"/>
    </row>
    <row r="260" spans="1:13" ht="13.5">
      <c r="A260" s="63"/>
      <c r="B260" s="63"/>
      <c r="C260" s="63"/>
      <c r="D260" s="63"/>
      <c r="F260" s="63"/>
      <c r="H260" s="63"/>
      <c r="J260" s="63"/>
      <c r="L260" s="63"/>
      <c r="M260" s="63"/>
    </row>
    <row r="261" spans="1:13" ht="13.5">
      <c r="A261" s="63"/>
      <c r="B261" s="63"/>
      <c r="C261" s="63"/>
      <c r="D261" s="63"/>
      <c r="F261" s="63"/>
      <c r="H261" s="63"/>
      <c r="J261" s="63"/>
      <c r="L261" s="63"/>
      <c r="M261" s="63"/>
    </row>
    <row r="262" spans="1:13" ht="13.5">
      <c r="A262" s="63"/>
      <c r="B262" s="63"/>
      <c r="C262" s="63"/>
      <c r="D262" s="63"/>
      <c r="F262" s="63"/>
      <c r="H262" s="63"/>
      <c r="J262" s="63"/>
      <c r="L262" s="63"/>
      <c r="M262" s="63"/>
    </row>
    <row r="263" spans="1:13" ht="13.5">
      <c r="A263" s="63"/>
      <c r="B263" s="63"/>
      <c r="C263" s="63"/>
      <c r="D263" s="63"/>
      <c r="F263" s="63"/>
      <c r="H263" s="63"/>
      <c r="J263" s="63"/>
      <c r="L263" s="63"/>
      <c r="M263" s="63"/>
    </row>
    <row r="264" spans="1:13" ht="13.5">
      <c r="A264" s="63"/>
      <c r="B264" s="63"/>
      <c r="C264" s="63"/>
      <c r="D264" s="63"/>
      <c r="F264" s="63"/>
      <c r="H264" s="63"/>
      <c r="J264" s="63"/>
      <c r="L264" s="63"/>
      <c r="M264" s="63"/>
    </row>
    <row r="265" spans="1:13" ht="13.5">
      <c r="A265" s="63"/>
      <c r="B265" s="63"/>
      <c r="C265" s="63"/>
      <c r="D265" s="63"/>
      <c r="F265" s="63"/>
      <c r="H265" s="63"/>
      <c r="J265" s="63"/>
      <c r="L265" s="63"/>
      <c r="M265" s="63"/>
    </row>
    <row r="266" spans="1:13" ht="13.5">
      <c r="A266" s="63"/>
      <c r="B266" s="63"/>
      <c r="C266" s="63"/>
      <c r="D266" s="63"/>
      <c r="F266" s="63"/>
      <c r="H266" s="63"/>
      <c r="J266" s="63"/>
      <c r="L266" s="63"/>
      <c r="M266" s="63"/>
    </row>
    <row r="267" spans="1:13" ht="13.5">
      <c r="A267" s="63"/>
      <c r="B267" s="63"/>
      <c r="C267" s="63"/>
      <c r="D267" s="63"/>
      <c r="F267" s="63"/>
      <c r="H267" s="63"/>
      <c r="J267" s="63"/>
      <c r="L267" s="63"/>
      <c r="M267" s="63"/>
    </row>
    <row r="268" spans="1:13" ht="13.5">
      <c r="A268" s="63"/>
      <c r="B268" s="63"/>
      <c r="C268" s="63"/>
      <c r="D268" s="63"/>
      <c r="F268" s="63"/>
      <c r="H268" s="63"/>
      <c r="J268" s="63"/>
      <c r="L268" s="63"/>
      <c r="M268" s="63"/>
    </row>
    <row r="269" spans="1:13" ht="13.5">
      <c r="A269" s="63"/>
      <c r="B269" s="63"/>
      <c r="C269" s="63"/>
      <c r="D269" s="63"/>
      <c r="F269" s="63"/>
      <c r="H269" s="63"/>
      <c r="J269" s="63"/>
      <c r="L269" s="63"/>
      <c r="M269" s="63"/>
    </row>
    <row r="270" spans="1:13" ht="13.5">
      <c r="A270" s="63"/>
      <c r="B270" s="63"/>
      <c r="C270" s="63"/>
      <c r="D270" s="63"/>
      <c r="F270" s="63"/>
      <c r="H270" s="63"/>
      <c r="J270" s="63"/>
      <c r="L270" s="63"/>
      <c r="M270" s="63"/>
    </row>
    <row r="271" spans="1:13" ht="13.5">
      <c r="A271" s="63"/>
      <c r="B271" s="63"/>
      <c r="C271" s="63"/>
      <c r="D271" s="63"/>
      <c r="F271" s="63"/>
      <c r="H271" s="63"/>
      <c r="J271" s="63"/>
      <c r="L271" s="63"/>
      <c r="M271" s="63"/>
    </row>
    <row r="272" spans="1:13" ht="13.5">
      <c r="A272" s="63"/>
      <c r="B272" s="63"/>
      <c r="C272" s="63"/>
      <c r="D272" s="63"/>
      <c r="F272" s="63"/>
      <c r="H272" s="63"/>
      <c r="J272" s="63"/>
      <c r="L272" s="63"/>
      <c r="M272" s="63"/>
    </row>
    <row r="273" spans="1:13" ht="13.5">
      <c r="A273" s="63"/>
      <c r="B273" s="63"/>
      <c r="C273" s="63"/>
      <c r="D273" s="63"/>
      <c r="F273" s="63"/>
      <c r="H273" s="63"/>
      <c r="J273" s="63"/>
      <c r="L273" s="63"/>
      <c r="M273" s="63"/>
    </row>
    <row r="274" spans="1:13" ht="13.5">
      <c r="A274" s="63"/>
      <c r="B274" s="63"/>
      <c r="C274" s="63"/>
      <c r="D274" s="63"/>
      <c r="F274" s="63"/>
      <c r="H274" s="63"/>
      <c r="J274" s="63"/>
      <c r="L274" s="63"/>
      <c r="M274" s="63"/>
    </row>
    <row r="275" spans="1:13" ht="13.5">
      <c r="A275" s="63"/>
      <c r="B275" s="63"/>
      <c r="C275" s="63"/>
      <c r="D275" s="63"/>
      <c r="F275" s="63"/>
      <c r="H275" s="63"/>
      <c r="J275" s="63"/>
      <c r="L275" s="63"/>
      <c r="M275" s="63"/>
    </row>
    <row r="276" spans="1:13" ht="13.5">
      <c r="A276" s="63"/>
      <c r="B276" s="63"/>
      <c r="C276" s="63"/>
      <c r="D276" s="63"/>
      <c r="F276" s="63"/>
      <c r="H276" s="63"/>
      <c r="J276" s="63"/>
      <c r="L276" s="63"/>
      <c r="M276" s="63"/>
    </row>
    <row r="277" spans="1:13" ht="13.5">
      <c r="A277" s="63"/>
      <c r="B277" s="63"/>
      <c r="C277" s="63"/>
      <c r="D277" s="63"/>
      <c r="F277" s="63"/>
      <c r="H277" s="63"/>
      <c r="J277" s="63"/>
      <c r="L277" s="63"/>
      <c r="M277" s="63"/>
    </row>
    <row r="278" spans="1:13" ht="13.5">
      <c r="A278" s="63"/>
      <c r="B278" s="63"/>
      <c r="C278" s="63"/>
      <c r="D278" s="63"/>
      <c r="F278" s="63"/>
      <c r="H278" s="63"/>
      <c r="J278" s="63"/>
      <c r="L278" s="63"/>
      <c r="M278" s="63"/>
    </row>
    <row r="279" spans="1:13" ht="13.5">
      <c r="A279" s="63"/>
      <c r="B279" s="63"/>
      <c r="C279" s="63"/>
      <c r="D279" s="63"/>
      <c r="F279" s="63"/>
      <c r="H279" s="63"/>
      <c r="J279" s="63"/>
      <c r="L279" s="63"/>
      <c r="M279" s="63"/>
    </row>
    <row r="280" spans="1:13" ht="13.5">
      <c r="A280" s="63"/>
      <c r="B280" s="63"/>
      <c r="C280" s="63"/>
      <c r="D280" s="63"/>
      <c r="F280" s="63"/>
      <c r="H280" s="63"/>
      <c r="J280" s="63"/>
      <c r="L280" s="63"/>
      <c r="M280" s="63"/>
    </row>
    <row r="281" spans="1:13" ht="13.5">
      <c r="A281" s="63"/>
      <c r="B281" s="63"/>
      <c r="C281" s="63"/>
      <c r="D281" s="63"/>
      <c r="F281" s="63"/>
      <c r="H281" s="63"/>
      <c r="J281" s="63"/>
      <c r="L281" s="63"/>
      <c r="M281" s="63"/>
    </row>
    <row r="282" spans="1:13" ht="13.5">
      <c r="A282" s="63"/>
      <c r="B282" s="63"/>
      <c r="C282" s="63"/>
      <c r="D282" s="63"/>
      <c r="F282" s="63"/>
      <c r="H282" s="63"/>
      <c r="J282" s="63"/>
      <c r="L282" s="63"/>
      <c r="M282" s="63"/>
    </row>
    <row r="283" spans="1:13" ht="13.5">
      <c r="A283" s="63"/>
      <c r="B283" s="63"/>
      <c r="C283" s="63"/>
      <c r="D283" s="63"/>
      <c r="F283" s="63"/>
      <c r="H283" s="63"/>
      <c r="J283" s="63"/>
      <c r="L283" s="63"/>
      <c r="M283" s="63"/>
    </row>
    <row r="284" spans="1:13" ht="13.5">
      <c r="A284" s="63"/>
      <c r="B284" s="63"/>
      <c r="C284" s="63"/>
      <c r="D284" s="63"/>
      <c r="F284" s="63"/>
      <c r="H284" s="63"/>
      <c r="J284" s="63"/>
      <c r="L284" s="63"/>
      <c r="M284" s="63"/>
    </row>
    <row r="285" spans="1:13" ht="13.5">
      <c r="A285" s="63"/>
      <c r="B285" s="63"/>
      <c r="C285" s="63"/>
      <c r="D285" s="63"/>
      <c r="F285" s="63"/>
      <c r="H285" s="63"/>
      <c r="J285" s="63"/>
      <c r="L285" s="63"/>
      <c r="M285" s="63"/>
    </row>
    <row r="286" spans="1:13" ht="13.5">
      <c r="A286" s="63"/>
      <c r="B286" s="63"/>
      <c r="C286" s="63"/>
      <c r="D286" s="63"/>
      <c r="F286" s="63"/>
      <c r="H286" s="63"/>
      <c r="J286" s="63"/>
      <c r="L286" s="63"/>
      <c r="M286" s="63"/>
    </row>
    <row r="287" spans="1:13" ht="13.5">
      <c r="A287" s="63"/>
      <c r="B287" s="63"/>
      <c r="C287" s="63"/>
      <c r="D287" s="63"/>
      <c r="F287" s="63"/>
      <c r="H287" s="63"/>
      <c r="J287" s="63"/>
      <c r="L287" s="63"/>
      <c r="M287" s="63"/>
    </row>
    <row r="288" spans="1:13" ht="13.5">
      <c r="A288" s="63"/>
      <c r="B288" s="63"/>
      <c r="C288" s="63"/>
      <c r="D288" s="63"/>
      <c r="F288" s="63"/>
      <c r="H288" s="63"/>
      <c r="J288" s="63"/>
      <c r="L288" s="63"/>
      <c r="M288" s="63"/>
    </row>
  </sheetData>
  <mergeCells count="23">
    <mergeCell ref="A127:C127"/>
    <mergeCell ref="B79:C79"/>
    <mergeCell ref="A98:C98"/>
    <mergeCell ref="A100:C100"/>
    <mergeCell ref="A114:C114"/>
    <mergeCell ref="A125:C125"/>
    <mergeCell ref="B102:C102"/>
    <mergeCell ref="B108:C108"/>
    <mergeCell ref="A6:C6"/>
    <mergeCell ref="A23:C23"/>
    <mergeCell ref="A1:O1"/>
    <mergeCell ref="A3:O3"/>
    <mergeCell ref="A5:C5"/>
    <mergeCell ref="A7:C7"/>
    <mergeCell ref="B56:C56"/>
    <mergeCell ref="B57:C57"/>
    <mergeCell ref="B15:C15"/>
    <mergeCell ref="B26:C26"/>
    <mergeCell ref="B43:C43"/>
    <mergeCell ref="B44:C44"/>
    <mergeCell ref="B18:C18"/>
    <mergeCell ref="B20:C20"/>
    <mergeCell ref="B19:C19"/>
  </mergeCells>
  <printOptions horizontalCentered="1"/>
  <pageMargins left="0.15748031496062992" right="0.15748031496062992" top="0.7874015748031497" bottom="0.9448818897637796" header="0.5118110236220472" footer="0.5905511811023623"/>
  <pageSetup firstPageNumber="14" useFirstPageNumber="1" fitToHeight="10" fitToWidth="1" horizontalDpi="600" verticalDpi="600" orientation="portrait" paperSize="9" scale="71" r:id="rId1"/>
  <headerFooter alignWithMargins="0">
    <oddFooter>&amp;C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60" zoomScaleNormal="80" workbookViewId="0" topLeftCell="A1">
      <selection activeCell="C62" sqref="C62"/>
    </sheetView>
  </sheetViews>
  <sheetFormatPr defaultColWidth="8.88671875" defaultRowHeight="13.5"/>
  <cols>
    <col min="1" max="1" width="4.4453125" style="0" customWidth="1"/>
    <col min="2" max="2" width="20.21484375" style="0" customWidth="1"/>
    <col min="3" max="3" width="20.4453125" style="1" bestFit="1" customWidth="1"/>
    <col min="4" max="4" width="17.88671875" style="101" bestFit="1" customWidth="1"/>
    <col min="5" max="5" width="13.77734375" style="101" customWidth="1"/>
    <col min="6" max="6" width="19.21484375" style="101" bestFit="1" customWidth="1"/>
    <col min="7" max="7" width="14.77734375" style="5" bestFit="1" customWidth="1"/>
    <col min="8" max="8" width="20.4453125" style="5" bestFit="1" customWidth="1"/>
    <col min="9" max="9" width="14.3359375" style="0" hidden="1" customWidth="1"/>
  </cols>
  <sheetData>
    <row r="1" spans="1:8" s="121" customFormat="1" ht="22.5">
      <c r="A1" s="274" t="s">
        <v>223</v>
      </c>
      <c r="B1" s="274"/>
      <c r="C1" s="274"/>
      <c r="D1" s="274"/>
      <c r="E1" s="274"/>
      <c r="F1" s="274"/>
      <c r="G1" s="274"/>
      <c r="H1" s="274"/>
    </row>
    <row r="2" spans="1:8" s="121" customFormat="1" ht="22.5">
      <c r="A2" s="123"/>
      <c r="B2" s="122"/>
      <c r="C2" s="44"/>
      <c r="D2" s="85"/>
      <c r="E2" s="82"/>
      <c r="F2" s="82"/>
      <c r="G2" s="82"/>
      <c r="H2" s="82"/>
    </row>
    <row r="3" spans="1:8" s="121" customFormat="1" ht="13.5">
      <c r="A3" s="275" t="s">
        <v>178</v>
      </c>
      <c r="B3" s="275"/>
      <c r="C3" s="275"/>
      <c r="D3" s="275"/>
      <c r="E3" s="275"/>
      <c r="F3" s="275"/>
      <c r="G3" s="275"/>
      <c r="H3" s="275"/>
    </row>
    <row r="4" spans="1:8" ht="14.25" thickBot="1">
      <c r="A4" s="124" t="str">
        <f>재정상태보고서!A4</f>
        <v>사천시</v>
      </c>
      <c r="B4" s="103"/>
      <c r="C4" s="46"/>
      <c r="D4" s="104"/>
      <c r="E4" s="103"/>
      <c r="F4" s="103"/>
      <c r="G4" s="46"/>
      <c r="H4" s="76" t="s">
        <v>177</v>
      </c>
    </row>
    <row r="5" spans="1:9" ht="27">
      <c r="A5" s="294" t="s">
        <v>164</v>
      </c>
      <c r="B5" s="295"/>
      <c r="C5" s="145" t="s">
        <v>3</v>
      </c>
      <c r="D5" s="146" t="s">
        <v>2</v>
      </c>
      <c r="E5" s="147" t="s">
        <v>4</v>
      </c>
      <c r="F5" s="147" t="s">
        <v>88</v>
      </c>
      <c r="G5" s="148" t="s">
        <v>5</v>
      </c>
      <c r="H5" s="149" t="s">
        <v>6</v>
      </c>
      <c r="I5" s="99" t="s">
        <v>227</v>
      </c>
    </row>
    <row r="6" spans="1:8" s="107" customFormat="1" ht="14.25" customHeight="1">
      <c r="A6" s="150"/>
      <c r="B6" s="105"/>
      <c r="C6" s="4"/>
      <c r="D6" s="106"/>
      <c r="E6" s="106"/>
      <c r="F6" s="106"/>
      <c r="G6" s="4"/>
      <c r="H6" s="137"/>
    </row>
    <row r="7" spans="1:9" ht="14.25" customHeight="1">
      <c r="A7" s="151" t="s">
        <v>180</v>
      </c>
      <c r="B7" s="125"/>
      <c r="C7" s="6">
        <f>SUM(C8:C10)</f>
        <v>49221768091</v>
      </c>
      <c r="D7" s="6">
        <f>SUM(D8:D10)</f>
        <v>4518062390</v>
      </c>
      <c r="E7" s="6">
        <f>SUM(E8:E10)</f>
        <v>329882217</v>
      </c>
      <c r="F7" s="6">
        <f>SUM(F8:F10)</f>
        <v>11048433848</v>
      </c>
      <c r="G7" s="6"/>
      <c r="H7" s="133">
        <f>SUM(H8:H10)</f>
        <v>65118146546</v>
      </c>
      <c r="I7" s="109">
        <f>C7+D7+E7+F7-H7</f>
        <v>0</v>
      </c>
    </row>
    <row r="8" spans="1:9" s="107" customFormat="1" ht="14.25" customHeight="1">
      <c r="A8" s="152"/>
      <c r="B8" s="232" t="s">
        <v>56</v>
      </c>
      <c r="C8" s="4">
        <f>'(성질별)재정운영보고서'!C8</f>
        <v>33190652610</v>
      </c>
      <c r="D8" s="115">
        <f>'(성질별)재정운영보고서'!E8</f>
        <v>0</v>
      </c>
      <c r="E8" s="115">
        <f>'(성질별)재정운영보고서'!G8</f>
        <v>0</v>
      </c>
      <c r="F8" s="115">
        <f>'(성질별)재정운영보고서'!I8</f>
        <v>0</v>
      </c>
      <c r="G8" s="4"/>
      <c r="H8" s="137">
        <f>C8+D8+E8+F8-G8</f>
        <v>33190652610</v>
      </c>
      <c r="I8" s="109">
        <f aca="true" t="shared" si="0" ref="I8:I48">C8+D8+E8+F8-H8</f>
        <v>0</v>
      </c>
    </row>
    <row r="9" spans="1:9" s="111" customFormat="1" ht="14.25" customHeight="1">
      <c r="A9" s="152"/>
      <c r="B9" s="232" t="s">
        <v>57</v>
      </c>
      <c r="C9" s="4">
        <f>'(성질별)재정운영보고서'!C9</f>
        <v>9254091697</v>
      </c>
      <c r="D9" s="115">
        <f>'(성질별)재정운영보고서'!E9</f>
        <v>914917770</v>
      </c>
      <c r="E9" s="115">
        <f>'(성질별)재정운영보고서'!G9</f>
        <v>322610217</v>
      </c>
      <c r="F9" s="115">
        <f>'(성질별)재정운영보고서'!I9</f>
        <v>10982342360</v>
      </c>
      <c r="G9" s="4"/>
      <c r="H9" s="137">
        <f>C9+D9+E9+F9-G9</f>
        <v>21473962044</v>
      </c>
      <c r="I9" s="109">
        <f t="shared" si="0"/>
        <v>0</v>
      </c>
    </row>
    <row r="10" spans="1:9" s="111" customFormat="1" ht="14.25" customHeight="1">
      <c r="A10" s="152"/>
      <c r="B10" s="232" t="s">
        <v>58</v>
      </c>
      <c r="C10" s="4">
        <f>'(성질별)재정운영보고서'!C10</f>
        <v>6777023784</v>
      </c>
      <c r="D10" s="115">
        <f>'(성질별)재정운영보고서'!E10</f>
        <v>3603144620</v>
      </c>
      <c r="E10" s="115">
        <f>'(성질별)재정운영보고서'!G10</f>
        <v>7272000</v>
      </c>
      <c r="F10" s="115">
        <f>'(성질별)재정운영보고서'!I10</f>
        <v>66091488</v>
      </c>
      <c r="G10" s="4"/>
      <c r="H10" s="137">
        <f>C10+D10+E10+F10-G10</f>
        <v>10453531892</v>
      </c>
      <c r="I10" s="109">
        <f t="shared" si="0"/>
        <v>0</v>
      </c>
    </row>
    <row r="11" spans="1:9" s="111" customFormat="1" ht="14.25" customHeight="1">
      <c r="A11" s="152"/>
      <c r="B11" s="110"/>
      <c r="C11" s="13"/>
      <c r="D11" s="106"/>
      <c r="E11" s="106"/>
      <c r="F11" s="106"/>
      <c r="G11" s="4"/>
      <c r="H11" s="137"/>
      <c r="I11" s="109">
        <f t="shared" si="0"/>
        <v>0</v>
      </c>
    </row>
    <row r="12" spans="1:9" s="111" customFormat="1" ht="14.25" customHeight="1">
      <c r="A12" s="151" t="s">
        <v>181</v>
      </c>
      <c r="B12" s="125"/>
      <c r="C12" s="6">
        <f>SUM(C13:C18)</f>
        <v>245294359400</v>
      </c>
      <c r="D12" s="6">
        <f>SUM(D13:D16)</f>
        <v>771000000</v>
      </c>
      <c r="E12" s="6">
        <f>SUM(E13:E16)</f>
        <v>19500000</v>
      </c>
      <c r="F12" s="6">
        <f>SUM(F13:F16)</f>
        <v>2729565500</v>
      </c>
      <c r="G12" s="6"/>
      <c r="H12" s="133">
        <f>SUM(H13:H18)</f>
        <v>248814424900</v>
      </c>
      <c r="I12" s="109">
        <f t="shared" si="0"/>
        <v>0</v>
      </c>
    </row>
    <row r="13" spans="1:9" s="107" customFormat="1" ht="14.25" customHeight="1">
      <c r="A13" s="152"/>
      <c r="B13" s="232" t="s">
        <v>136</v>
      </c>
      <c r="C13" s="4">
        <f>'(성질별)재정운영보고서'!C13</f>
        <v>143197008000</v>
      </c>
      <c r="D13" s="115">
        <f>'(성질별)재정운영보고서'!E13</f>
        <v>0</v>
      </c>
      <c r="E13" s="115">
        <f>'(성질별)재정운영보고서'!G13</f>
        <v>0</v>
      </c>
      <c r="F13" s="115">
        <f>'(성질별)재정운영보고서'!I13</f>
        <v>0</v>
      </c>
      <c r="G13" s="4"/>
      <c r="H13" s="137">
        <f aca="true" t="shared" si="1" ref="H13:H18">C13+D13+E13+F13-G13</f>
        <v>143197008000</v>
      </c>
      <c r="I13" s="109">
        <f t="shared" si="0"/>
        <v>0</v>
      </c>
    </row>
    <row r="14" spans="1:9" s="111" customFormat="1" ht="14.25" customHeight="1">
      <c r="A14" s="152"/>
      <c r="B14" s="232" t="s">
        <v>109</v>
      </c>
      <c r="C14" s="4">
        <f>'(성질별)재정운영보고서'!C14</f>
        <v>10112061540</v>
      </c>
      <c r="D14" s="115">
        <f>'(성질별)재정운영보고서'!E14</f>
        <v>0</v>
      </c>
      <c r="E14" s="115">
        <f>'(성질별)재정운영보고서'!G14</f>
        <v>0</v>
      </c>
      <c r="F14" s="115">
        <f>'(성질별)재정운영보고서'!I14</f>
        <v>0</v>
      </c>
      <c r="G14" s="4"/>
      <c r="H14" s="137">
        <f t="shared" si="1"/>
        <v>10112061540</v>
      </c>
      <c r="I14" s="109">
        <f t="shared" si="0"/>
        <v>0</v>
      </c>
    </row>
    <row r="15" spans="1:9" s="111" customFormat="1" ht="14.25" customHeight="1">
      <c r="A15" s="152"/>
      <c r="B15" s="232" t="s">
        <v>59</v>
      </c>
      <c r="C15" s="4">
        <f>'(성질별)재정운영보고서'!C15</f>
        <v>63294043400</v>
      </c>
      <c r="D15" s="115">
        <f>'(성질별)재정운영보고서'!E15</f>
        <v>730000000</v>
      </c>
      <c r="E15" s="115">
        <f>'(성질별)재정운영보고서'!G15</f>
        <v>0</v>
      </c>
      <c r="F15" s="115">
        <f>'(성질별)재정운영보고서'!I15</f>
        <v>0</v>
      </c>
      <c r="G15" s="4"/>
      <c r="H15" s="137">
        <f t="shared" si="1"/>
        <v>64024043400</v>
      </c>
      <c r="I15" s="109">
        <f t="shared" si="0"/>
        <v>0</v>
      </c>
    </row>
    <row r="16" spans="1:9" s="111" customFormat="1" ht="14.25" customHeight="1">
      <c r="A16" s="152"/>
      <c r="B16" s="236" t="s">
        <v>110</v>
      </c>
      <c r="C16" s="4">
        <f>'(성질별)재정운영보고서'!C16</f>
        <v>28675214460</v>
      </c>
      <c r="D16" s="115">
        <f>'(성질별)재정운영보고서'!E16</f>
        <v>41000000</v>
      </c>
      <c r="E16" s="115">
        <f>'(성질별)재정운영보고서'!G16</f>
        <v>19500000</v>
      </c>
      <c r="F16" s="115">
        <f>'(성질별)재정운영보고서'!I16</f>
        <v>2729565500</v>
      </c>
      <c r="G16" s="4"/>
      <c r="H16" s="137">
        <f t="shared" si="1"/>
        <v>31465279960</v>
      </c>
      <c r="I16" s="109">
        <f t="shared" si="0"/>
        <v>0</v>
      </c>
    </row>
    <row r="17" spans="1:9" s="111" customFormat="1" ht="14.25" customHeight="1">
      <c r="A17" s="152"/>
      <c r="B17" s="236" t="s">
        <v>247</v>
      </c>
      <c r="C17" s="4">
        <f>'(성질별)재정운영보고서'!C17</f>
        <v>0</v>
      </c>
      <c r="D17" s="115">
        <f>'(성질별)재정운영보고서'!E17</f>
        <v>0</v>
      </c>
      <c r="E17" s="115">
        <f>'(성질별)재정운영보고서'!G17</f>
        <v>0</v>
      </c>
      <c r="F17" s="115">
        <f>'(성질별)재정운영보고서'!I17</f>
        <v>0</v>
      </c>
      <c r="G17" s="4"/>
      <c r="H17" s="137">
        <f t="shared" si="1"/>
        <v>0</v>
      </c>
      <c r="I17" s="109">
        <f t="shared" si="0"/>
        <v>0</v>
      </c>
    </row>
    <row r="18" spans="1:9" s="111" customFormat="1" ht="14.25" customHeight="1">
      <c r="A18" s="152"/>
      <c r="B18" s="236" t="s">
        <v>225</v>
      </c>
      <c r="C18" s="4">
        <f>'(성질별)재정운영보고서'!C18</f>
        <v>16032000</v>
      </c>
      <c r="D18" s="115">
        <f>'(성질별)재정운영보고서'!E18</f>
        <v>0</v>
      </c>
      <c r="E18" s="115">
        <f>'(성질별)재정운영보고서'!G18</f>
        <v>0</v>
      </c>
      <c r="F18" s="115">
        <f>'(성질별)재정운영보고서'!I18</f>
        <v>0</v>
      </c>
      <c r="G18" s="4"/>
      <c r="H18" s="137">
        <f t="shared" si="1"/>
        <v>16032000</v>
      </c>
      <c r="I18" s="109">
        <f t="shared" si="0"/>
        <v>0</v>
      </c>
    </row>
    <row r="19" spans="1:9" s="111" customFormat="1" ht="14.25" customHeight="1">
      <c r="A19" s="153"/>
      <c r="B19" s="108"/>
      <c r="C19" s="13"/>
      <c r="D19" s="13"/>
      <c r="E19" s="113"/>
      <c r="F19" s="114"/>
      <c r="G19" s="6"/>
      <c r="H19" s="133"/>
      <c r="I19" s="109">
        <f t="shared" si="0"/>
        <v>0</v>
      </c>
    </row>
    <row r="20" spans="1:9" s="107" customFormat="1" ht="14.25" customHeight="1">
      <c r="A20" s="151" t="s">
        <v>143</v>
      </c>
      <c r="B20" s="125"/>
      <c r="C20" s="6">
        <f>SUM(C21:C24)</f>
        <v>2995113901</v>
      </c>
      <c r="D20" s="6">
        <f>SUM(D21:D24)</f>
        <v>1373563000</v>
      </c>
      <c r="E20" s="6">
        <f>SUM(E21:E24)</f>
        <v>1844860000</v>
      </c>
      <c r="F20" s="6">
        <f>SUM(F21:F24)</f>
        <v>20800240</v>
      </c>
      <c r="G20" s="6"/>
      <c r="H20" s="133">
        <f>SUM(H21:H24)</f>
        <v>2451627141</v>
      </c>
      <c r="I20" s="109">
        <f t="shared" si="0"/>
        <v>3782710000</v>
      </c>
    </row>
    <row r="21" spans="1:9" s="107" customFormat="1" ht="14.25" customHeight="1">
      <c r="A21" s="152"/>
      <c r="B21" s="269" t="s">
        <v>111</v>
      </c>
      <c r="C21" s="4">
        <f>'(성질별)재정운영보고서'!C21</f>
        <v>558000000</v>
      </c>
      <c r="D21" s="115">
        <f>'(성질별)재정운영보고서'!E21</f>
        <v>1373563000</v>
      </c>
      <c r="E21" s="115">
        <f>'(성질별)재정운영보고서'!G21</f>
        <v>1844860000</v>
      </c>
      <c r="F21" s="115">
        <f>'(성질별)재정운영보고서'!I21</f>
        <v>6287000</v>
      </c>
      <c r="G21" s="4">
        <v>3782710000</v>
      </c>
      <c r="H21" s="137">
        <f>C21+D21+E21+F21-G21</f>
        <v>0</v>
      </c>
      <c r="I21" s="109">
        <f t="shared" si="0"/>
        <v>3782710000</v>
      </c>
    </row>
    <row r="22" spans="1:9" s="107" customFormat="1" ht="14.25" customHeight="1">
      <c r="A22" s="152"/>
      <c r="B22" s="269" t="s">
        <v>252</v>
      </c>
      <c r="C22" s="4">
        <f>'(성질별)재정운영보고서'!C22</f>
        <v>2436371880</v>
      </c>
      <c r="D22" s="115">
        <f>'(성질별)재정운영보고서'!E22</f>
        <v>0</v>
      </c>
      <c r="E22" s="115">
        <f>'(성질별)재정운영보고서'!G22</f>
        <v>0</v>
      </c>
      <c r="F22" s="115">
        <f>'(성질별)재정운영보고서'!I22</f>
        <v>0</v>
      </c>
      <c r="G22" s="4"/>
      <c r="H22" s="137">
        <f>C22+D22+E22+F22-G22</f>
        <v>2436371880</v>
      </c>
      <c r="I22" s="109">
        <f t="shared" si="0"/>
        <v>0</v>
      </c>
    </row>
    <row r="23" spans="1:9" s="107" customFormat="1" ht="14.25" customHeight="1">
      <c r="A23" s="152"/>
      <c r="B23" s="269" t="s">
        <v>237</v>
      </c>
      <c r="C23" s="4">
        <f>'(성질별)재정운영보고서'!C23</f>
        <v>742021</v>
      </c>
      <c r="D23" s="115">
        <f>'(성질별)재정운영보고서'!E23</f>
        <v>0</v>
      </c>
      <c r="E23" s="115">
        <f>'(성질별)재정운영보고서'!G23</f>
        <v>0</v>
      </c>
      <c r="F23" s="115">
        <f>'(성질별)재정운영보고서'!I23</f>
        <v>14513240</v>
      </c>
      <c r="G23" s="4"/>
      <c r="H23" s="137">
        <f>C23+D23+E23+F23-G23</f>
        <v>15255261</v>
      </c>
      <c r="I23" s="109">
        <f t="shared" si="0"/>
        <v>0</v>
      </c>
    </row>
    <row r="24" spans="1:9" s="111" customFormat="1" ht="14.25" customHeight="1">
      <c r="A24" s="152"/>
      <c r="B24" s="269" t="s">
        <v>124</v>
      </c>
      <c r="C24" s="4">
        <f>'(성질별)재정운영보고서'!C24</f>
        <v>0</v>
      </c>
      <c r="D24" s="115">
        <f>'(성질별)재정운영보고서'!E24</f>
        <v>0</v>
      </c>
      <c r="E24" s="115">
        <f>'(성질별)재정운영보고서'!G24</f>
        <v>0</v>
      </c>
      <c r="F24" s="115">
        <f>'(성질별)재정운영보고서'!I24</f>
        <v>0</v>
      </c>
      <c r="G24" s="4"/>
      <c r="H24" s="137">
        <f>C24+D24+E24+F24-G24</f>
        <v>0</v>
      </c>
      <c r="I24" s="109">
        <f t="shared" si="0"/>
        <v>0</v>
      </c>
    </row>
    <row r="25" spans="1:9" s="111" customFormat="1" ht="13.5">
      <c r="A25" s="152"/>
      <c r="B25" s="110"/>
      <c r="C25" s="115"/>
      <c r="D25" s="106"/>
      <c r="E25" s="106"/>
      <c r="F25" s="106"/>
      <c r="G25" s="4"/>
      <c r="H25" s="137"/>
      <c r="I25" s="109">
        <f t="shared" si="0"/>
        <v>0</v>
      </c>
    </row>
    <row r="26" spans="1:9" s="111" customFormat="1" ht="14.25" customHeight="1">
      <c r="A26" s="151" t="s">
        <v>183</v>
      </c>
      <c r="B26" s="126"/>
      <c r="C26" s="113">
        <f>C7+C12+C20</f>
        <v>297511241392</v>
      </c>
      <c r="D26" s="113">
        <f>D7+D12+D20</f>
        <v>6662625390</v>
      </c>
      <c r="E26" s="113">
        <f>E7+E12+E20</f>
        <v>2194242217</v>
      </c>
      <c r="F26" s="113">
        <f>F7+F12+F20</f>
        <v>13798799588</v>
      </c>
      <c r="G26" s="115">
        <v>0</v>
      </c>
      <c r="H26" s="154">
        <f>H7+H12+H20</f>
        <v>316384198587</v>
      </c>
      <c r="I26" s="109">
        <f t="shared" si="0"/>
        <v>3782710000</v>
      </c>
    </row>
    <row r="27" spans="1:9" ht="14.25" customHeight="1">
      <c r="A27" s="152"/>
      <c r="B27" s="110"/>
      <c r="C27" s="115"/>
      <c r="D27" s="106"/>
      <c r="E27" s="106"/>
      <c r="F27" s="106"/>
      <c r="G27" s="4"/>
      <c r="H27" s="137"/>
      <c r="I27" s="109">
        <f t="shared" si="0"/>
        <v>0</v>
      </c>
    </row>
    <row r="28" spans="1:9" ht="14.25" customHeight="1">
      <c r="A28" s="152"/>
      <c r="B28" s="112"/>
      <c r="C28" s="115"/>
      <c r="D28" s="106"/>
      <c r="E28" s="106"/>
      <c r="F28" s="106"/>
      <c r="G28" s="4"/>
      <c r="H28" s="137"/>
      <c r="I28" s="109">
        <f t="shared" si="0"/>
        <v>0</v>
      </c>
    </row>
    <row r="29" spans="1:9" s="107" customFormat="1" ht="14.25" customHeight="1">
      <c r="A29" s="155" t="s">
        <v>224</v>
      </c>
      <c r="B29" s="127"/>
      <c r="C29" s="4"/>
      <c r="D29" s="4"/>
      <c r="E29" s="4"/>
      <c r="F29" s="4"/>
      <c r="G29" s="4"/>
      <c r="H29" s="137" t="s">
        <v>140</v>
      </c>
      <c r="I29" s="109" t="s">
        <v>260</v>
      </c>
    </row>
    <row r="30" spans="1:9" s="107" customFormat="1" ht="14.25" customHeight="1">
      <c r="A30" s="156"/>
      <c r="B30" s="270" t="s">
        <v>207</v>
      </c>
      <c r="C30" s="86">
        <v>776897990</v>
      </c>
      <c r="D30" s="86"/>
      <c r="E30" s="86"/>
      <c r="F30" s="86"/>
      <c r="G30" s="86"/>
      <c r="H30" s="137">
        <f aca="true" t="shared" si="2" ref="H30:H42">C30+D30+E30+F30-G30</f>
        <v>776897990</v>
      </c>
      <c r="I30" s="109">
        <f t="shared" si="0"/>
        <v>0</v>
      </c>
    </row>
    <row r="31" spans="1:9" s="107" customFormat="1" ht="14.25" customHeight="1">
      <c r="A31" s="156"/>
      <c r="B31" s="270" t="s">
        <v>208</v>
      </c>
      <c r="C31" s="86">
        <v>58789440660</v>
      </c>
      <c r="D31" s="86"/>
      <c r="E31" s="86">
        <v>324364000</v>
      </c>
      <c r="F31" s="86"/>
      <c r="G31" s="86">
        <f>'[5]Sheet1'!$D$13</f>
        <v>850000000</v>
      </c>
      <c r="H31" s="137">
        <f t="shared" si="2"/>
        <v>58263804660</v>
      </c>
      <c r="I31" s="109">
        <f t="shared" si="0"/>
        <v>850000000</v>
      </c>
    </row>
    <row r="32" spans="1:9" s="107" customFormat="1" ht="14.25" customHeight="1">
      <c r="A32" s="156"/>
      <c r="B32" s="270" t="s">
        <v>209</v>
      </c>
      <c r="C32" s="86">
        <v>9137370300</v>
      </c>
      <c r="D32" s="86"/>
      <c r="E32" s="86">
        <v>36000000</v>
      </c>
      <c r="F32" s="86"/>
      <c r="G32" s="86"/>
      <c r="H32" s="137">
        <f t="shared" si="2"/>
        <v>9173370300</v>
      </c>
      <c r="I32" s="109">
        <f t="shared" si="0"/>
        <v>0</v>
      </c>
    </row>
    <row r="33" spans="1:9" s="107" customFormat="1" ht="14.25" customHeight="1">
      <c r="A33" s="156"/>
      <c r="B33" s="270" t="s">
        <v>210</v>
      </c>
      <c r="C33" s="86">
        <v>13649685250</v>
      </c>
      <c r="D33" s="86">
        <f>'[2]재정운영'!$M$38</f>
        <v>823793362</v>
      </c>
      <c r="E33" s="86">
        <v>55000960</v>
      </c>
      <c r="F33" s="86">
        <v>19528340212</v>
      </c>
      <c r="G33" s="86">
        <f>'[5]Sheet1'!$D$23+'[5]Sheet1'!$D$30</f>
        <v>564287000</v>
      </c>
      <c r="H33" s="137">
        <f t="shared" si="2"/>
        <v>33492532784</v>
      </c>
      <c r="I33" s="109">
        <f t="shared" si="0"/>
        <v>564287000</v>
      </c>
    </row>
    <row r="34" spans="1:9" s="107" customFormat="1" ht="14.25" customHeight="1">
      <c r="A34" s="156"/>
      <c r="B34" s="270" t="s">
        <v>211</v>
      </c>
      <c r="C34" s="86">
        <v>43444789910</v>
      </c>
      <c r="D34" s="86">
        <f>'[2]재정운영'!$G$38+'[2]재정운영'!$H$38+'[2]재정운영'!$I$38</f>
        <v>1539290750</v>
      </c>
      <c r="E34" s="86">
        <v>362847610</v>
      </c>
      <c r="F34" s="86"/>
      <c r="G34" s="86">
        <f>'[5]Sheet1'!$D$6+'[5]Sheet1'!$D$15+'[5]Sheet1'!$D$16+'[5]Sheet1'!$D$17+'[5]Sheet1'!$D$18</f>
        <v>2143963000</v>
      </c>
      <c r="H34" s="137">
        <f t="shared" si="2"/>
        <v>43202965270</v>
      </c>
      <c r="I34" s="109">
        <f t="shared" si="0"/>
        <v>2143963000</v>
      </c>
    </row>
    <row r="35" spans="1:9" s="107" customFormat="1" ht="14.25" customHeight="1">
      <c r="A35" s="156"/>
      <c r="B35" s="270" t="s">
        <v>212</v>
      </c>
      <c r="C35" s="86">
        <v>2196832090</v>
      </c>
      <c r="D35" s="86">
        <f>'[2]재정운영'!$E$38+'[2]재정운영'!$F$38+'[2]재정운영'!$J$38+'[2]재정운영'!$N$38+'[2]재정운영'!$O$38</f>
        <v>283487210</v>
      </c>
      <c r="E35" s="86"/>
      <c r="F35" s="86"/>
      <c r="G35" s="86"/>
      <c r="H35" s="137">
        <f t="shared" si="2"/>
        <v>2480319300</v>
      </c>
      <c r="I35" s="109">
        <f t="shared" si="0"/>
        <v>0</v>
      </c>
    </row>
    <row r="36" spans="1:9" s="107" customFormat="1" ht="14.25" customHeight="1">
      <c r="A36" s="156"/>
      <c r="B36" s="270" t="s">
        <v>213</v>
      </c>
      <c r="C36" s="86">
        <v>20570427530</v>
      </c>
      <c r="D36" s="86"/>
      <c r="E36" s="106"/>
      <c r="F36" s="86"/>
      <c r="G36" s="86"/>
      <c r="H36" s="137">
        <f t="shared" si="2"/>
        <v>20570427530</v>
      </c>
      <c r="I36" s="109">
        <f t="shared" si="0"/>
        <v>0</v>
      </c>
    </row>
    <row r="37" spans="1:9" s="107" customFormat="1" ht="14.25" customHeight="1">
      <c r="A37" s="156"/>
      <c r="B37" s="270" t="s">
        <v>214</v>
      </c>
      <c r="C37" s="86">
        <v>14334366020</v>
      </c>
      <c r="D37" s="86">
        <f>'[2]재정운영'!$K$38+'[2]재정운영'!$L$38</f>
        <v>433720403</v>
      </c>
      <c r="E37" s="86"/>
      <c r="F37" s="86"/>
      <c r="G37" s="86"/>
      <c r="H37" s="137">
        <f t="shared" si="2"/>
        <v>14768086423</v>
      </c>
      <c r="I37" s="109">
        <f t="shared" si="0"/>
        <v>0</v>
      </c>
    </row>
    <row r="38" spans="1:9" s="111" customFormat="1" ht="14.25" customHeight="1">
      <c r="A38" s="157"/>
      <c r="B38" s="271" t="s">
        <v>215</v>
      </c>
      <c r="C38" s="86">
        <v>27695308913</v>
      </c>
      <c r="D38" s="86"/>
      <c r="E38" s="86">
        <v>86571600</v>
      </c>
      <c r="F38" s="86"/>
      <c r="G38" s="86">
        <f>'[5]Sheet1'!$D$14</f>
        <v>224460000</v>
      </c>
      <c r="H38" s="137">
        <f t="shared" si="2"/>
        <v>27557420513</v>
      </c>
      <c r="I38" s="109">
        <f t="shared" si="0"/>
        <v>224460000</v>
      </c>
    </row>
    <row r="39" spans="1:9" s="111" customFormat="1" ht="14.25" customHeight="1">
      <c r="A39" s="157"/>
      <c r="B39" s="271" t="s">
        <v>216</v>
      </c>
      <c r="C39" s="86">
        <v>6950184890</v>
      </c>
      <c r="D39" s="86"/>
      <c r="E39" s="86"/>
      <c r="F39" s="86"/>
      <c r="G39" s="86"/>
      <c r="H39" s="137">
        <f t="shared" si="2"/>
        <v>6950184890</v>
      </c>
      <c r="I39" s="109">
        <f t="shared" si="0"/>
        <v>0</v>
      </c>
    </row>
    <row r="40" spans="1:9" s="111" customFormat="1" ht="14.25" customHeight="1">
      <c r="A40" s="157"/>
      <c r="B40" s="271" t="s">
        <v>217</v>
      </c>
      <c r="C40" s="86">
        <v>226613040</v>
      </c>
      <c r="D40" s="86"/>
      <c r="E40" s="86"/>
      <c r="F40" s="86"/>
      <c r="G40" s="86"/>
      <c r="H40" s="137">
        <f t="shared" si="2"/>
        <v>226613040</v>
      </c>
      <c r="I40" s="109">
        <f t="shared" si="0"/>
        <v>0</v>
      </c>
    </row>
    <row r="41" spans="1:9" s="111" customFormat="1" ht="14.25" customHeight="1">
      <c r="A41" s="157"/>
      <c r="B41" s="271" t="s">
        <v>218</v>
      </c>
      <c r="C41" s="86">
        <v>95432550</v>
      </c>
      <c r="D41" s="86"/>
      <c r="E41" s="86"/>
      <c r="F41" s="86"/>
      <c r="G41" s="86"/>
      <c r="H41" s="137">
        <f t="shared" si="2"/>
        <v>95432550</v>
      </c>
      <c r="I41" s="109">
        <f t="shared" si="0"/>
        <v>0</v>
      </c>
    </row>
    <row r="42" spans="1:9" s="111" customFormat="1" ht="14.25" customHeight="1">
      <c r="A42" s="152"/>
      <c r="B42" s="270" t="s">
        <v>219</v>
      </c>
      <c r="C42" s="86">
        <f>670178720+('(성질별)재정운영보고서'!C99-198537527863)</f>
        <v>9200730928.209442</v>
      </c>
      <c r="D42" s="86"/>
      <c r="E42" s="86"/>
      <c r="F42" s="86"/>
      <c r="G42" s="86"/>
      <c r="H42" s="137">
        <f t="shared" si="2"/>
        <v>9200730928.209442</v>
      </c>
      <c r="I42" s="109">
        <f t="shared" si="0"/>
        <v>0</v>
      </c>
    </row>
    <row r="43" spans="1:9" s="111" customFormat="1" ht="14.25" customHeight="1">
      <c r="A43" s="152"/>
      <c r="B43" s="110"/>
      <c r="C43" s="86"/>
      <c r="D43" s="116"/>
      <c r="E43" s="116"/>
      <c r="F43" s="116"/>
      <c r="G43" s="86"/>
      <c r="H43" s="158"/>
      <c r="I43" s="109">
        <f t="shared" si="0"/>
        <v>0</v>
      </c>
    </row>
    <row r="44" spans="1:9" s="107" customFormat="1" ht="14.25" customHeight="1">
      <c r="A44" s="155" t="s">
        <v>220</v>
      </c>
      <c r="B44" s="126"/>
      <c r="C44" s="117">
        <f>SUM(C29:C42)</f>
        <v>207068080071.20944</v>
      </c>
      <c r="D44" s="117">
        <f>SUM(D29:D42)</f>
        <v>3080291725</v>
      </c>
      <c r="E44" s="117">
        <f>SUM(E29:E42)</f>
        <v>864784170</v>
      </c>
      <c r="F44" s="117">
        <f>SUM(F29:F42)</f>
        <v>19528340212</v>
      </c>
      <c r="G44" s="86">
        <v>0</v>
      </c>
      <c r="H44" s="159">
        <f>SUM(H29:H42)</f>
        <v>226758786178.20944</v>
      </c>
      <c r="I44" s="109">
        <f t="shared" si="0"/>
        <v>3782710000</v>
      </c>
    </row>
    <row r="45" spans="1:9" s="111" customFormat="1" ht="14.25" customHeight="1">
      <c r="A45" s="152"/>
      <c r="B45" s="118" t="s">
        <v>89</v>
      </c>
      <c r="C45" s="4"/>
      <c r="D45" s="4"/>
      <c r="E45" s="115"/>
      <c r="F45" s="4"/>
      <c r="G45" s="4"/>
      <c r="H45" s="137"/>
      <c r="I45" s="109">
        <f t="shared" si="0"/>
        <v>0</v>
      </c>
    </row>
    <row r="46" spans="1:9" s="111" customFormat="1" ht="14.25" customHeight="1">
      <c r="A46" s="152"/>
      <c r="B46" s="118"/>
      <c r="C46" s="106"/>
      <c r="D46" s="115"/>
      <c r="E46" s="106"/>
      <c r="F46" s="106"/>
      <c r="G46" s="4"/>
      <c r="H46" s="137"/>
      <c r="I46" s="109">
        <f t="shared" si="0"/>
        <v>0</v>
      </c>
    </row>
    <row r="47" spans="1:9" s="107" customFormat="1" ht="14.25" customHeight="1">
      <c r="A47" s="296" t="s">
        <v>221</v>
      </c>
      <c r="B47" s="297"/>
      <c r="C47" s="6">
        <f>C26-C44</f>
        <v>90443161320.79056</v>
      </c>
      <c r="D47" s="6">
        <f>D26-D44</f>
        <v>3582333665</v>
      </c>
      <c r="E47" s="6">
        <f>E26-E44</f>
        <v>1329458047</v>
      </c>
      <c r="F47" s="2">
        <f>F26-F44</f>
        <v>-5729540624</v>
      </c>
      <c r="G47" s="4">
        <v>0</v>
      </c>
      <c r="H47" s="133">
        <f>H26-H44</f>
        <v>89625412408.79056</v>
      </c>
      <c r="I47" s="109">
        <f t="shared" si="0"/>
        <v>0</v>
      </c>
    </row>
    <row r="48" spans="1:9" s="111" customFormat="1" ht="14.25" customHeight="1">
      <c r="A48" s="152"/>
      <c r="B48" s="119"/>
      <c r="C48" s="4"/>
      <c r="D48" s="106"/>
      <c r="E48" s="106"/>
      <c r="F48" s="106"/>
      <c r="G48" s="4"/>
      <c r="H48" s="137"/>
      <c r="I48" s="109">
        <f t="shared" si="0"/>
        <v>0</v>
      </c>
    </row>
    <row r="49" spans="1:8" ht="14.25" customHeight="1" thickBot="1">
      <c r="A49" s="160"/>
      <c r="B49" s="161"/>
      <c r="C49" s="162"/>
      <c r="D49" s="163"/>
      <c r="E49" s="163"/>
      <c r="F49" s="163"/>
      <c r="G49" s="164"/>
      <c r="H49" s="165"/>
    </row>
    <row r="50" ht="14.25" customHeight="1"/>
    <row r="51" spans="2:8" ht="13.5" hidden="1">
      <c r="B51" s="100" t="s">
        <v>204</v>
      </c>
      <c r="C51" s="1">
        <f>C26-C44-C47</f>
        <v>0</v>
      </c>
      <c r="D51" s="1">
        <f>D26-D44-D47</f>
        <v>0</v>
      </c>
      <c r="E51" s="1">
        <f>E26-E44-E47</f>
        <v>0</v>
      </c>
      <c r="F51" s="1">
        <f>F26-F44-F47</f>
        <v>0</v>
      </c>
      <c r="G51" s="14" t="s">
        <v>7</v>
      </c>
      <c r="H51" s="1">
        <f>H26-H44-H47</f>
        <v>0</v>
      </c>
    </row>
    <row r="52" ht="13.5" hidden="1">
      <c r="F52" s="120"/>
    </row>
    <row r="53" spans="2:8" ht="13.5" hidden="1">
      <c r="B53" s="100" t="s">
        <v>226</v>
      </c>
      <c r="C53" s="1">
        <f>'(성질별)재정운영보고서'!C101-'(기능별)재정운영보고서'!C47</f>
        <v>0</v>
      </c>
      <c r="D53" s="1">
        <f>'(성질별)재정운영보고서'!E101-'(기능별)재정운영보고서'!D47</f>
        <v>0</v>
      </c>
      <c r="E53" s="1">
        <f>'(성질별)재정운영보고서'!G101-'(기능별)재정운영보고서'!E47</f>
        <v>0</v>
      </c>
      <c r="F53" s="1">
        <f>'(성질별)재정운영보고서'!I101-'(기능별)재정운영보고서'!F47</f>
        <v>0</v>
      </c>
      <c r="G53" s="1"/>
      <c r="H53" s="1">
        <f>'(성질별)재정운영보고서'!N101-'(기능별)재정운영보고서'!H47</f>
        <v>0</v>
      </c>
    </row>
    <row r="54" ht="13.5">
      <c r="E54" s="120" t="s">
        <v>222</v>
      </c>
    </row>
    <row r="57" ht="13.5">
      <c r="G57" s="5">
        <f>G21-SUM(G30:G42)</f>
        <v>0</v>
      </c>
    </row>
    <row r="59" ht="13.5">
      <c r="C59" s="14"/>
    </row>
  </sheetData>
  <mergeCells count="4">
    <mergeCell ref="A1:H1"/>
    <mergeCell ref="A3:H3"/>
    <mergeCell ref="A5:B5"/>
    <mergeCell ref="A47:B47"/>
  </mergeCells>
  <printOptions horizontalCentered="1"/>
  <pageMargins left="0.31496062992125984" right="0.31496062992125984" top="0.984251968503937" bottom="0.984251968503937" header="0.5118110236220472" footer="0.5118110236220472"/>
  <pageSetup firstPageNumber="16" useFirstPageNumber="1" horizontalDpi="600" verticalDpi="600" orientation="portrait" paperSize="9" scale="64" r:id="rId1"/>
  <headerFooter alignWithMargins="0">
    <oddFooter>&amp;C 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="60" zoomScaleNormal="80" workbookViewId="0" topLeftCell="A1">
      <selection activeCell="G34" sqref="G34"/>
    </sheetView>
  </sheetViews>
  <sheetFormatPr defaultColWidth="8.88671875" defaultRowHeight="13.5"/>
  <cols>
    <col min="1" max="1" width="2.3359375" style="15" customWidth="1"/>
    <col min="2" max="2" width="19.10546875" style="15" customWidth="1"/>
    <col min="3" max="3" width="16.99609375" style="15" customWidth="1"/>
    <col min="4" max="4" width="16.77734375" style="35" hidden="1" customWidth="1"/>
    <col min="5" max="5" width="14.4453125" style="15" customWidth="1"/>
    <col min="6" max="6" width="12.4453125" style="35" hidden="1" customWidth="1"/>
    <col min="7" max="7" width="15.6640625" style="15" customWidth="1"/>
    <col min="8" max="8" width="12.3359375" style="35" hidden="1" customWidth="1"/>
    <col min="9" max="9" width="16.6640625" style="15" customWidth="1"/>
    <col min="10" max="10" width="12.21484375" style="35" hidden="1" customWidth="1"/>
    <col min="11" max="11" width="11.5546875" style="15" hidden="1" customWidth="1"/>
    <col min="12" max="12" width="13.4453125" style="15" customWidth="1"/>
    <col min="13" max="13" width="12.88671875" style="35" hidden="1" customWidth="1"/>
    <col min="14" max="14" width="20.6640625" style="15" bestFit="1" customWidth="1"/>
    <col min="15" max="15" width="16.21484375" style="35" hidden="1" customWidth="1"/>
    <col min="16" max="16384" width="8.88671875" style="15" customWidth="1"/>
  </cols>
  <sheetData>
    <row r="1" spans="1:15" s="73" customFormat="1" ht="22.5">
      <c r="A1" s="284" t="s">
        <v>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87"/>
    </row>
    <row r="2" spans="1:15" s="73" customFormat="1" ht="15" customHeight="1">
      <c r="A2" s="41"/>
      <c r="B2" s="40"/>
      <c r="D2" s="87"/>
      <c r="F2" s="87"/>
      <c r="H2" s="87"/>
      <c r="J2" s="87"/>
      <c r="M2" s="87"/>
      <c r="O2" s="87"/>
    </row>
    <row r="3" spans="1:15" s="73" customFormat="1" ht="13.5">
      <c r="A3" s="285" t="s">
        <v>197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87"/>
    </row>
    <row r="4" spans="1:15" s="90" customFormat="1" ht="16.5" customHeight="1" thickBot="1">
      <c r="A4" s="74" t="str">
        <f>재정상태보고서!A4</f>
        <v>사천시</v>
      </c>
      <c r="B4" s="88"/>
      <c r="C4" s="89" t="s">
        <v>7</v>
      </c>
      <c r="D4" s="93"/>
      <c r="F4" s="91"/>
      <c r="H4" s="91"/>
      <c r="I4" s="89" t="s">
        <v>7</v>
      </c>
      <c r="J4" s="93"/>
      <c r="M4" s="97" t="s">
        <v>139</v>
      </c>
      <c r="N4" s="76" t="s">
        <v>7</v>
      </c>
      <c r="O4" s="91"/>
    </row>
    <row r="5" spans="1:15" s="17" customFormat="1" ht="16.5" customHeight="1">
      <c r="A5" s="309" t="s">
        <v>0</v>
      </c>
      <c r="B5" s="310"/>
      <c r="C5" s="302" t="s">
        <v>228</v>
      </c>
      <c r="D5" s="302" t="s">
        <v>228</v>
      </c>
      <c r="E5" s="304" t="s">
        <v>2</v>
      </c>
      <c r="F5" s="304" t="s">
        <v>2</v>
      </c>
      <c r="G5" s="304" t="s">
        <v>4</v>
      </c>
      <c r="H5" s="304" t="s">
        <v>4</v>
      </c>
      <c r="I5" s="306" t="s">
        <v>88</v>
      </c>
      <c r="J5" s="306" t="s">
        <v>88</v>
      </c>
      <c r="K5" s="298" t="s">
        <v>5</v>
      </c>
      <c r="L5" s="298" t="s">
        <v>5</v>
      </c>
      <c r="M5" s="300" t="s">
        <v>6</v>
      </c>
      <c r="N5" s="300" t="s">
        <v>6</v>
      </c>
      <c r="O5" s="308" t="s">
        <v>261</v>
      </c>
    </row>
    <row r="6" spans="1:15" s="92" customFormat="1" ht="17.25" customHeight="1">
      <c r="A6" s="311"/>
      <c r="B6" s="312"/>
      <c r="C6" s="303"/>
      <c r="D6" s="303"/>
      <c r="E6" s="305"/>
      <c r="F6" s="305"/>
      <c r="G6" s="305"/>
      <c r="H6" s="305"/>
      <c r="I6" s="307"/>
      <c r="J6" s="307"/>
      <c r="K6" s="299"/>
      <c r="L6" s="299"/>
      <c r="M6" s="301"/>
      <c r="N6" s="301"/>
      <c r="O6" s="308"/>
    </row>
    <row r="7" spans="1:15" s="17" customFormat="1" ht="15" customHeight="1">
      <c r="A7" s="130"/>
      <c r="B7" s="7"/>
      <c r="C7" s="18"/>
      <c r="D7" s="94"/>
      <c r="E7" s="11"/>
      <c r="F7" s="34"/>
      <c r="G7" s="11"/>
      <c r="H7" s="95"/>
      <c r="I7" s="11"/>
      <c r="J7" s="34"/>
      <c r="K7" s="11"/>
      <c r="L7" s="11"/>
      <c r="M7" s="131"/>
      <c r="N7" s="192"/>
      <c r="O7" s="5"/>
    </row>
    <row r="8" spans="1:15" s="17" customFormat="1" ht="15" customHeight="1">
      <c r="A8" s="132" t="s">
        <v>150</v>
      </c>
      <c r="B8" s="77"/>
      <c r="C8" s="9">
        <f>'[1]순자산변동'!$D$6</f>
        <v>1492463603196</v>
      </c>
      <c r="D8" s="32">
        <f>C8/1000</f>
        <v>1492463603.196</v>
      </c>
      <c r="E8" s="9">
        <f>'[2]순자산변동'!$B$6</f>
        <v>9398714208</v>
      </c>
      <c r="F8" s="32">
        <f>E8/1000</f>
        <v>9398714.208</v>
      </c>
      <c r="G8" s="9">
        <f>'[3]순자산변동'!$B$7</f>
        <v>6776218921</v>
      </c>
      <c r="H8" s="33">
        <f>G8/1000</f>
        <v>6776218.921</v>
      </c>
      <c r="I8" s="9">
        <f>'[4]순자산변동'!$B$8</f>
        <v>182543272795</v>
      </c>
      <c r="J8" s="32">
        <f>I8/1000</f>
        <v>182543272.795</v>
      </c>
      <c r="K8" s="4">
        <f>L8/1000</f>
        <v>4032511</v>
      </c>
      <c r="L8" s="9">
        <v>4032511000</v>
      </c>
      <c r="M8" s="133">
        <f>N8/1000</f>
        <v>1687149298.12</v>
      </c>
      <c r="N8" s="193">
        <f>C8+E8+G8+I8-L8</f>
        <v>1687149298120</v>
      </c>
      <c r="O8" s="5">
        <f>C8+E8+G8+I8-N8</f>
        <v>4032511000</v>
      </c>
    </row>
    <row r="9" spans="1:15" s="17" customFormat="1" ht="15" customHeight="1">
      <c r="A9" s="134"/>
      <c r="B9" s="8"/>
      <c r="C9" s="9"/>
      <c r="D9" s="32"/>
      <c r="E9" s="9"/>
      <c r="F9" s="32"/>
      <c r="G9" s="9"/>
      <c r="H9" s="33"/>
      <c r="I9" s="9"/>
      <c r="J9" s="32"/>
      <c r="K9" s="9"/>
      <c r="L9" s="9"/>
      <c r="M9" s="135"/>
      <c r="N9" s="193" t="s">
        <v>7</v>
      </c>
      <c r="O9" s="5" t="s">
        <v>260</v>
      </c>
    </row>
    <row r="10" spans="1:15" s="17" customFormat="1" ht="15" customHeight="1">
      <c r="A10" s="132" t="s">
        <v>201</v>
      </c>
      <c r="B10" s="77"/>
      <c r="C10" s="9">
        <f>'(성질별)재정운영보고서'!C101</f>
        <v>90443161320.79056</v>
      </c>
      <c r="D10" s="32">
        <f>C10/1000</f>
        <v>90443161.32079056</v>
      </c>
      <c r="E10" s="9">
        <f>'(성질별)재정운영보고서'!E101</f>
        <v>3582333665</v>
      </c>
      <c r="F10" s="32">
        <f>E10/1000</f>
        <v>3582333.665</v>
      </c>
      <c r="G10" s="9">
        <f>'(성질별)재정운영보고서'!G101</f>
        <v>1329458047</v>
      </c>
      <c r="H10" s="33">
        <f>G10/1000</f>
        <v>1329458.047</v>
      </c>
      <c r="I10" s="9">
        <f>'(성질별)재정운영보고서'!I101</f>
        <v>-5729540624</v>
      </c>
      <c r="J10" s="32"/>
      <c r="K10" s="9"/>
      <c r="L10" s="9"/>
      <c r="M10" s="133">
        <f>N10/1000</f>
        <v>89625412.40879056</v>
      </c>
      <c r="N10" s="193">
        <f aca="true" t="shared" si="0" ref="N10:N23">C10+E10+G10+I10-K10</f>
        <v>89625412408.79056</v>
      </c>
      <c r="O10" s="5">
        <f aca="true" t="shared" si="1" ref="O10:O25">C10+E10+G10+I10-N10</f>
        <v>0</v>
      </c>
    </row>
    <row r="11" spans="1:15" s="17" customFormat="1" ht="15" customHeight="1">
      <c r="A11" s="134"/>
      <c r="B11" s="8"/>
      <c r="C11" s="9"/>
      <c r="D11" s="32"/>
      <c r="E11" s="9"/>
      <c r="F11" s="32"/>
      <c r="G11" s="9"/>
      <c r="H11" s="33"/>
      <c r="I11" s="9"/>
      <c r="J11" s="32"/>
      <c r="K11" s="9"/>
      <c r="L11" s="9"/>
      <c r="M11" s="135"/>
      <c r="N11" s="193" t="s">
        <v>89</v>
      </c>
      <c r="O11" s="5" t="s">
        <v>260</v>
      </c>
    </row>
    <row r="12" spans="1:15" s="17" customFormat="1" ht="15" customHeight="1">
      <c r="A12" s="132" t="s">
        <v>198</v>
      </c>
      <c r="B12" s="77"/>
      <c r="C12" s="32">
        <f>C14+C17+C15+C16</f>
        <v>137000000</v>
      </c>
      <c r="D12" s="32">
        <f>C12/1000</f>
        <v>137000</v>
      </c>
      <c r="E12" s="32">
        <f>E14+E17+E15+E16</f>
        <v>0</v>
      </c>
      <c r="F12" s="32">
        <f>E12/1000</f>
        <v>0</v>
      </c>
      <c r="G12" s="32">
        <f>G14+G15+G16+G17</f>
        <v>0</v>
      </c>
      <c r="H12" s="33">
        <f>G12/1000</f>
        <v>0</v>
      </c>
      <c r="I12" s="9">
        <f>I14+I17+I15+I16</f>
        <v>20620488669</v>
      </c>
      <c r="J12" s="32">
        <f>I12/1000</f>
        <v>20620488.669</v>
      </c>
      <c r="K12" s="9"/>
      <c r="L12" s="9"/>
      <c r="M12" s="133">
        <f>N12/1000</f>
        <v>20757488.669</v>
      </c>
      <c r="N12" s="193">
        <f t="shared" si="0"/>
        <v>20757488669</v>
      </c>
      <c r="O12" s="5">
        <f t="shared" si="1"/>
        <v>0</v>
      </c>
    </row>
    <row r="13" spans="1:15" s="17" customFormat="1" ht="14.25" customHeight="1">
      <c r="A13" s="134"/>
      <c r="B13" s="7"/>
      <c r="C13" s="32"/>
      <c r="D13" s="32"/>
      <c r="E13" s="32"/>
      <c r="F13" s="32"/>
      <c r="G13" s="32"/>
      <c r="H13" s="33"/>
      <c r="I13" s="9"/>
      <c r="J13" s="32"/>
      <c r="K13" s="9"/>
      <c r="L13" s="9"/>
      <c r="M13" s="135"/>
      <c r="N13" s="193" t="s">
        <v>89</v>
      </c>
      <c r="O13" s="5" t="s">
        <v>260</v>
      </c>
    </row>
    <row r="14" spans="1:15" s="20" customFormat="1" ht="15" customHeight="1">
      <c r="A14" s="136"/>
      <c r="B14" s="19" t="s">
        <v>229</v>
      </c>
      <c r="C14" s="267"/>
      <c r="D14" s="39">
        <f>C14/1000</f>
        <v>0</v>
      </c>
      <c r="E14" s="12"/>
      <c r="F14" s="39">
        <f>E14/1000</f>
        <v>0</v>
      </c>
      <c r="G14" s="12"/>
      <c r="H14" s="33">
        <f>G14/1000</f>
        <v>0</v>
      </c>
      <c r="I14" s="12">
        <f>'[4]순자산변동'!$B$13</f>
        <v>597670</v>
      </c>
      <c r="J14" s="39"/>
      <c r="K14" s="12"/>
      <c r="L14" s="12"/>
      <c r="M14" s="137">
        <f>N14/1000</f>
        <v>597.67</v>
      </c>
      <c r="N14" s="194">
        <f t="shared" si="0"/>
        <v>597670</v>
      </c>
      <c r="O14" s="5">
        <f t="shared" si="1"/>
        <v>0</v>
      </c>
    </row>
    <row r="15" spans="1:15" s="20" customFormat="1" ht="15" customHeight="1" hidden="1">
      <c r="A15" s="136"/>
      <c r="B15" s="19" t="s">
        <v>230</v>
      </c>
      <c r="C15" s="267"/>
      <c r="D15" s="39">
        <f>C15/1000</f>
        <v>0</v>
      </c>
      <c r="E15" s="12"/>
      <c r="F15" s="39">
        <f>E15/1000</f>
        <v>0</v>
      </c>
      <c r="G15" s="12"/>
      <c r="H15" s="33">
        <f>G15/1000</f>
        <v>0</v>
      </c>
      <c r="I15" s="12"/>
      <c r="J15" s="39">
        <f>I15/1000</f>
        <v>0</v>
      </c>
      <c r="K15" s="12"/>
      <c r="L15" s="12"/>
      <c r="M15" s="137">
        <f>N15/1000</f>
        <v>0</v>
      </c>
      <c r="N15" s="265">
        <f t="shared" si="0"/>
        <v>0</v>
      </c>
      <c r="O15" s="5">
        <f t="shared" si="1"/>
        <v>0</v>
      </c>
    </row>
    <row r="16" spans="1:15" s="20" customFormat="1" ht="15" customHeight="1">
      <c r="A16" s="136"/>
      <c r="B16" s="19" t="s">
        <v>231</v>
      </c>
      <c r="C16" s="267">
        <f>'[1]순자산변동'!$C$12</f>
        <v>137000000</v>
      </c>
      <c r="D16" s="39">
        <f>C16/1000</f>
        <v>137000</v>
      </c>
      <c r="E16" s="12"/>
      <c r="F16" s="39">
        <f>E16/1000</f>
        <v>0</v>
      </c>
      <c r="G16" s="12"/>
      <c r="H16" s="33">
        <f>G16/1000</f>
        <v>0</v>
      </c>
      <c r="I16" s="12"/>
      <c r="J16" s="39">
        <f>I16/1000</f>
        <v>0</v>
      </c>
      <c r="K16" s="12"/>
      <c r="L16" s="12"/>
      <c r="M16" s="137">
        <f>N16/1000</f>
        <v>137000</v>
      </c>
      <c r="N16" s="265">
        <f t="shared" si="0"/>
        <v>137000000</v>
      </c>
      <c r="O16" s="5">
        <f t="shared" si="1"/>
        <v>0</v>
      </c>
    </row>
    <row r="17" spans="1:15" s="20" customFormat="1" ht="15" customHeight="1">
      <c r="A17" s="136"/>
      <c r="B17" s="19" t="s">
        <v>90</v>
      </c>
      <c r="C17" s="268"/>
      <c r="D17" s="39">
        <f>C17/1000</f>
        <v>0</v>
      </c>
      <c r="E17" s="10"/>
      <c r="F17" s="39">
        <f>E17/1000</f>
        <v>0</v>
      </c>
      <c r="G17" s="10"/>
      <c r="H17" s="33">
        <f>G17/1000</f>
        <v>0</v>
      </c>
      <c r="I17" s="10">
        <f>'[4]순자산변동'!$B$14</f>
        <v>20619890999</v>
      </c>
      <c r="J17" s="39"/>
      <c r="K17" s="10"/>
      <c r="L17" s="10"/>
      <c r="M17" s="137">
        <f>N17/1000</f>
        <v>20619890.999</v>
      </c>
      <c r="N17" s="265">
        <f t="shared" si="0"/>
        <v>20619890999</v>
      </c>
      <c r="O17" s="5">
        <f t="shared" si="1"/>
        <v>0</v>
      </c>
    </row>
    <row r="18" spans="1:15" s="17" customFormat="1" ht="15" customHeight="1">
      <c r="A18" s="130"/>
      <c r="B18" s="7"/>
      <c r="C18" s="30" t="s">
        <v>122</v>
      </c>
      <c r="D18" s="30"/>
      <c r="E18" s="11"/>
      <c r="F18" s="34"/>
      <c r="G18" s="11"/>
      <c r="H18" s="95"/>
      <c r="I18" s="11"/>
      <c r="J18" s="34"/>
      <c r="K18" s="11"/>
      <c r="L18" s="11"/>
      <c r="M18" s="131"/>
      <c r="N18" s="266" t="s">
        <v>89</v>
      </c>
      <c r="O18" s="5" t="s">
        <v>260</v>
      </c>
    </row>
    <row r="19" spans="1:15" s="17" customFormat="1" ht="15" customHeight="1">
      <c r="A19" s="132" t="s">
        <v>199</v>
      </c>
      <c r="B19" s="77"/>
      <c r="C19" s="30">
        <f>C23</f>
        <v>0</v>
      </c>
      <c r="D19" s="32">
        <f>C19/1000</f>
        <v>0</v>
      </c>
      <c r="E19" s="30">
        <f>E23</f>
        <v>0</v>
      </c>
      <c r="F19" s="32">
        <f>E19/1000</f>
        <v>0</v>
      </c>
      <c r="G19" s="30"/>
      <c r="H19" s="33">
        <f>G19/1000</f>
        <v>0</v>
      </c>
      <c r="I19" s="21">
        <f>I21</f>
        <v>18861460</v>
      </c>
      <c r="J19" s="32">
        <f>I19/1000</f>
        <v>18861.46</v>
      </c>
      <c r="K19" s="21"/>
      <c r="L19" s="21"/>
      <c r="M19" s="133">
        <f>N19/1000</f>
        <v>18861.46</v>
      </c>
      <c r="N19" s="266">
        <f t="shared" si="0"/>
        <v>18861460</v>
      </c>
      <c r="O19" s="5">
        <f t="shared" si="1"/>
        <v>0</v>
      </c>
    </row>
    <row r="20" spans="1:15" s="17" customFormat="1" ht="12">
      <c r="A20" s="134"/>
      <c r="B20" s="8"/>
      <c r="C20" s="21"/>
      <c r="D20" s="30"/>
      <c r="E20" s="21"/>
      <c r="F20" s="30"/>
      <c r="G20" s="21"/>
      <c r="H20" s="31"/>
      <c r="I20" s="21"/>
      <c r="J20" s="30"/>
      <c r="K20" s="21"/>
      <c r="L20" s="21"/>
      <c r="M20" s="138"/>
      <c r="N20" s="266" t="s">
        <v>89</v>
      </c>
      <c r="O20" s="5" t="s">
        <v>260</v>
      </c>
    </row>
    <row r="21" spans="1:15" s="17" customFormat="1" ht="14.25" customHeight="1">
      <c r="A21" s="134"/>
      <c r="B21" s="7" t="s">
        <v>125</v>
      </c>
      <c r="C21" s="21"/>
      <c r="D21" s="39">
        <f>C21/1000</f>
        <v>0</v>
      </c>
      <c r="E21" s="21"/>
      <c r="F21" s="39">
        <f>E21/1000</f>
        <v>0</v>
      </c>
      <c r="G21" s="21"/>
      <c r="H21" s="33">
        <f>G21/1000</f>
        <v>0</v>
      </c>
      <c r="I21" s="11">
        <f>'[4]순자산변동'!$B$17</f>
        <v>18861460</v>
      </c>
      <c r="J21" s="39"/>
      <c r="K21" s="21"/>
      <c r="L21" s="21"/>
      <c r="M21" s="137">
        <f>N21/1000</f>
        <v>18861.46</v>
      </c>
      <c r="N21" s="265">
        <f t="shared" si="0"/>
        <v>18861460</v>
      </c>
      <c r="O21" s="5">
        <f t="shared" si="1"/>
        <v>0</v>
      </c>
    </row>
    <row r="22" spans="1:15" s="17" customFormat="1" ht="14.25" customHeight="1" hidden="1">
      <c r="A22" s="134"/>
      <c r="B22" s="7" t="s">
        <v>232</v>
      </c>
      <c r="C22" s="21"/>
      <c r="D22" s="39">
        <f>C22/1000</f>
        <v>0</v>
      </c>
      <c r="E22" s="21"/>
      <c r="F22" s="39">
        <f>E22/1000</f>
        <v>0</v>
      </c>
      <c r="G22" s="21"/>
      <c r="H22" s="33">
        <f>G22/1000</f>
        <v>0</v>
      </c>
      <c r="I22" s="11"/>
      <c r="J22" s="39">
        <f>I22/1000</f>
        <v>0</v>
      </c>
      <c r="K22" s="21"/>
      <c r="L22" s="21"/>
      <c r="M22" s="137">
        <f>N22/1000</f>
        <v>0</v>
      </c>
      <c r="N22" s="265">
        <f t="shared" si="0"/>
        <v>0</v>
      </c>
      <c r="O22" s="5">
        <f t="shared" si="1"/>
        <v>0</v>
      </c>
    </row>
    <row r="23" spans="1:15" s="17" customFormat="1" ht="15" customHeight="1">
      <c r="A23" s="130"/>
      <c r="B23" s="19" t="s">
        <v>91</v>
      </c>
      <c r="C23" s="11"/>
      <c r="D23" s="39">
        <f>C23/1000</f>
        <v>0</v>
      </c>
      <c r="E23" s="11"/>
      <c r="F23" s="39">
        <f>E23/1000</f>
        <v>0</v>
      </c>
      <c r="G23" s="11"/>
      <c r="H23" s="33">
        <f>G23/1000</f>
        <v>0</v>
      </c>
      <c r="I23" s="11"/>
      <c r="J23" s="39">
        <f>I23/1000</f>
        <v>0</v>
      </c>
      <c r="K23" s="11"/>
      <c r="L23" s="11"/>
      <c r="M23" s="137">
        <f>N23/1000</f>
        <v>0</v>
      </c>
      <c r="N23" s="265">
        <f t="shared" si="0"/>
        <v>0</v>
      </c>
      <c r="O23" s="5">
        <f t="shared" si="1"/>
        <v>0</v>
      </c>
    </row>
    <row r="24" spans="1:15" s="17" customFormat="1" ht="15" customHeight="1">
      <c r="A24" s="130"/>
      <c r="B24" s="19"/>
      <c r="C24" s="11"/>
      <c r="D24" s="34"/>
      <c r="E24" s="11"/>
      <c r="F24" s="34"/>
      <c r="G24" s="11"/>
      <c r="H24" s="96"/>
      <c r="I24" s="11"/>
      <c r="J24" s="34"/>
      <c r="K24" s="11"/>
      <c r="L24" s="11"/>
      <c r="M24" s="131"/>
      <c r="N24" s="193" t="s">
        <v>89</v>
      </c>
      <c r="O24" s="5" t="s">
        <v>260</v>
      </c>
    </row>
    <row r="25" spans="1:15" s="17" customFormat="1" ht="15" customHeight="1">
      <c r="A25" s="132" t="s">
        <v>200</v>
      </c>
      <c r="B25" s="77"/>
      <c r="C25" s="21">
        <f>C8+C10+C12-C19</f>
        <v>1583043764516.7905</v>
      </c>
      <c r="D25" s="32">
        <f>C25/1000</f>
        <v>1583043764.5167906</v>
      </c>
      <c r="E25" s="21">
        <f>E8+E10+E12-E19</f>
        <v>12981047873</v>
      </c>
      <c r="F25" s="32">
        <f>E25/1000</f>
        <v>12981047.873</v>
      </c>
      <c r="G25" s="21">
        <f>G8+G10+G12-G19</f>
        <v>8105676968</v>
      </c>
      <c r="H25" s="33">
        <f>G25/1000</f>
        <v>8105676.968</v>
      </c>
      <c r="I25" s="21">
        <f>I8+I10+I12-I19</f>
        <v>197415359380</v>
      </c>
      <c r="J25" s="32">
        <f>I25/1000</f>
        <v>197415359.38</v>
      </c>
      <c r="K25" s="4">
        <f>L25/1000</f>
        <v>0</v>
      </c>
      <c r="L25" s="11"/>
      <c r="M25" s="133">
        <f>N25/1000</f>
        <v>1797513337.7377906</v>
      </c>
      <c r="N25" s="193">
        <f>N8+N10+N12-N19</f>
        <v>1797513337737.7905</v>
      </c>
      <c r="O25" s="5">
        <f t="shared" si="1"/>
        <v>4032511000</v>
      </c>
    </row>
    <row r="26" spans="1:15" s="20" customFormat="1" ht="15" customHeight="1" thickBot="1">
      <c r="A26" s="139"/>
      <c r="B26" s="140"/>
      <c r="C26" s="141"/>
      <c r="D26" s="142"/>
      <c r="E26" s="141"/>
      <c r="F26" s="142"/>
      <c r="G26" s="141"/>
      <c r="H26" s="143"/>
      <c r="I26" s="141"/>
      <c r="J26" s="142"/>
      <c r="K26" s="141"/>
      <c r="L26" s="141"/>
      <c r="M26" s="144"/>
      <c r="N26" s="195"/>
      <c r="O26" s="37"/>
    </row>
    <row r="27" spans="4:15" s="16" customFormat="1" ht="15" customHeight="1">
      <c r="D27" s="36"/>
      <c r="F27" s="36"/>
      <c r="H27" s="36"/>
      <c r="J27" s="36"/>
      <c r="M27" s="36"/>
      <c r="O27" s="36"/>
    </row>
    <row r="28" spans="4:15" s="16" customFormat="1" ht="15" customHeight="1">
      <c r="D28" s="36"/>
      <c r="F28" s="36"/>
      <c r="H28" s="36"/>
      <c r="J28" s="36"/>
      <c r="M28" s="36"/>
      <c r="O28" s="36"/>
    </row>
    <row r="29" spans="2:14" s="102" customFormat="1" ht="15" customHeight="1">
      <c r="B29" s="5" t="s">
        <v>205</v>
      </c>
      <c r="C29" s="102">
        <f>재정상태보고서!D125-순자산변동보고서!C25</f>
        <v>0.20947265625</v>
      </c>
      <c r="D29" s="102">
        <f>재정상태보고서!E125-순자산변동보고서!D25</f>
        <v>0.00020933151245117188</v>
      </c>
      <c r="E29" s="102">
        <f>재정상태보고서!F125-순자산변동보고서!E25</f>
        <v>0</v>
      </c>
      <c r="F29" s="102">
        <f>재정상태보고서!G125-순자산변동보고서!F25</f>
        <v>0</v>
      </c>
      <c r="G29" s="102">
        <f>재정상태보고서!H125-순자산변동보고서!G25</f>
        <v>0</v>
      </c>
      <c r="H29" s="102">
        <f>재정상태보고서!I125-순자산변동보고서!H25</f>
        <v>0</v>
      </c>
      <c r="I29" s="102">
        <f>재정상태보고서!J125-순자산변동보고서!I25</f>
        <v>0</v>
      </c>
      <c r="J29" s="102">
        <f>재정상태보고서!K125-순자산변동보고서!J25</f>
        <v>0</v>
      </c>
      <c r="K29" s="102">
        <f>재정상태보고서!L125-순자산변동보고서!K25</f>
        <v>0</v>
      </c>
      <c r="L29" s="102">
        <f>재정상태보고서!M125-순자산변동보고서!L25</f>
        <v>0</v>
      </c>
      <c r="M29" s="102">
        <f>재정상태보고서!N125-순자산변동보고서!M25</f>
        <v>0.00020933151245117188</v>
      </c>
      <c r="N29" s="102">
        <f>재정상태보고서!O125-순자산변동보고서!N25</f>
        <v>0.20947265625</v>
      </c>
    </row>
    <row r="30" spans="4:15" s="22" customFormat="1" ht="15" customHeight="1">
      <c r="D30" s="38"/>
      <c r="F30" s="38"/>
      <c r="H30" s="38"/>
      <c r="J30" s="38"/>
      <c r="K30" s="22" t="s">
        <v>7</v>
      </c>
      <c r="M30" s="38"/>
      <c r="O30" s="38"/>
    </row>
    <row r="31" spans="4:15" s="22" customFormat="1" ht="15" customHeight="1">
      <c r="D31" s="38"/>
      <c r="F31" s="38"/>
      <c r="H31" s="38"/>
      <c r="J31" s="38"/>
      <c r="M31" s="38"/>
      <c r="O31" s="38"/>
    </row>
    <row r="32" spans="4:15" s="22" customFormat="1" ht="15" customHeight="1">
      <c r="D32" s="38"/>
      <c r="F32" s="38"/>
      <c r="H32" s="38"/>
      <c r="J32" s="182"/>
      <c r="M32" s="38"/>
      <c r="O32" s="38"/>
    </row>
    <row r="33" spans="4:15" s="22" customFormat="1" ht="15" customHeight="1">
      <c r="D33" s="38"/>
      <c r="F33" s="38"/>
      <c r="H33" s="38"/>
      <c r="J33" s="38"/>
      <c r="M33" s="38"/>
      <c r="O33" s="38"/>
    </row>
    <row r="34" spans="4:15" s="22" customFormat="1" ht="15" customHeight="1">
      <c r="D34" s="38"/>
      <c r="F34" s="38"/>
      <c r="H34" s="38"/>
      <c r="J34" s="38"/>
      <c r="M34" s="38"/>
      <c r="O34" s="38"/>
    </row>
    <row r="35" spans="4:15" s="22" customFormat="1" ht="15" customHeight="1">
      <c r="D35" s="38"/>
      <c r="F35" s="38"/>
      <c r="H35" s="38"/>
      <c r="J35" s="38"/>
      <c r="M35" s="38"/>
      <c r="O35" s="38"/>
    </row>
    <row r="36" spans="4:15" s="22" customFormat="1" ht="15" customHeight="1">
      <c r="D36" s="38"/>
      <c r="F36" s="38"/>
      <c r="H36" s="38"/>
      <c r="J36" s="38"/>
      <c r="M36" s="38"/>
      <c r="O36" s="38"/>
    </row>
    <row r="37" spans="4:15" s="22" customFormat="1" ht="15" customHeight="1">
      <c r="D37" s="38"/>
      <c r="F37" s="38"/>
      <c r="H37" s="38"/>
      <c r="J37" s="38"/>
      <c r="M37" s="38"/>
      <c r="O37" s="38"/>
    </row>
    <row r="38" spans="4:15" s="22" customFormat="1" ht="15" customHeight="1">
      <c r="D38" s="38"/>
      <c r="F38" s="38"/>
      <c r="H38" s="38"/>
      <c r="J38" s="38"/>
      <c r="M38" s="38"/>
      <c r="O38" s="38"/>
    </row>
    <row r="39" spans="4:15" s="22" customFormat="1" ht="15" customHeight="1">
      <c r="D39" s="38"/>
      <c r="F39" s="38"/>
      <c r="H39" s="38"/>
      <c r="J39" s="38"/>
      <c r="M39" s="38"/>
      <c r="O39" s="38"/>
    </row>
    <row r="40" spans="4:15" s="22" customFormat="1" ht="15" customHeight="1">
      <c r="D40" s="38"/>
      <c r="F40" s="38"/>
      <c r="H40" s="38"/>
      <c r="J40" s="38"/>
      <c r="M40" s="38"/>
      <c r="O40" s="38"/>
    </row>
    <row r="41" spans="4:15" s="22" customFormat="1" ht="15" customHeight="1">
      <c r="D41" s="38"/>
      <c r="F41" s="38"/>
      <c r="H41" s="38"/>
      <c r="J41" s="38"/>
      <c r="M41" s="38"/>
      <c r="O41" s="38"/>
    </row>
    <row r="42" spans="4:15" s="22" customFormat="1" ht="15" customHeight="1">
      <c r="D42" s="38"/>
      <c r="F42" s="38"/>
      <c r="H42" s="38"/>
      <c r="J42" s="38"/>
      <c r="M42" s="38"/>
      <c r="O42" s="38"/>
    </row>
    <row r="43" spans="4:15" s="22" customFormat="1" ht="15" customHeight="1">
      <c r="D43" s="38"/>
      <c r="F43" s="38"/>
      <c r="H43" s="38"/>
      <c r="J43" s="38"/>
      <c r="M43" s="38"/>
      <c r="O43" s="38"/>
    </row>
    <row r="44" spans="4:15" s="22" customFormat="1" ht="15" customHeight="1">
      <c r="D44" s="38"/>
      <c r="F44" s="38"/>
      <c r="H44" s="38"/>
      <c r="J44" s="38"/>
      <c r="M44" s="38"/>
      <c r="O44" s="38"/>
    </row>
    <row r="45" spans="4:15" s="22" customFormat="1" ht="15" customHeight="1">
      <c r="D45" s="38"/>
      <c r="F45" s="38"/>
      <c r="H45" s="38"/>
      <c r="J45" s="38"/>
      <c r="M45" s="38"/>
      <c r="O45" s="38"/>
    </row>
    <row r="46" spans="4:15" s="22" customFormat="1" ht="15" customHeight="1">
      <c r="D46" s="38"/>
      <c r="F46" s="38"/>
      <c r="H46" s="38"/>
      <c r="J46" s="38"/>
      <c r="M46" s="38"/>
      <c r="O46" s="38"/>
    </row>
    <row r="47" spans="4:15" s="22" customFormat="1" ht="15" customHeight="1">
      <c r="D47" s="38"/>
      <c r="F47" s="38"/>
      <c r="H47" s="38"/>
      <c r="J47" s="38"/>
      <c r="M47" s="38"/>
      <c r="O47" s="38"/>
    </row>
    <row r="48" spans="4:15" s="22" customFormat="1" ht="15" customHeight="1">
      <c r="D48" s="38"/>
      <c r="F48" s="38"/>
      <c r="H48" s="38"/>
      <c r="J48" s="38"/>
      <c r="M48" s="38"/>
      <c r="O48" s="38"/>
    </row>
    <row r="49" spans="4:15" s="22" customFormat="1" ht="15" customHeight="1">
      <c r="D49" s="38"/>
      <c r="F49" s="38"/>
      <c r="H49" s="38"/>
      <c r="J49" s="38"/>
      <c r="M49" s="38"/>
      <c r="O49" s="38"/>
    </row>
    <row r="50" spans="4:15" s="22" customFormat="1" ht="15" customHeight="1">
      <c r="D50" s="38"/>
      <c r="F50" s="38"/>
      <c r="H50" s="38"/>
      <c r="J50" s="38"/>
      <c r="M50" s="38"/>
      <c r="O50" s="38"/>
    </row>
    <row r="51" spans="4:15" s="22" customFormat="1" ht="15" customHeight="1">
      <c r="D51" s="38"/>
      <c r="F51" s="38"/>
      <c r="H51" s="38"/>
      <c r="J51" s="38"/>
      <c r="M51" s="38"/>
      <c r="O51" s="38"/>
    </row>
    <row r="52" spans="4:15" s="22" customFormat="1" ht="15" customHeight="1">
      <c r="D52" s="38"/>
      <c r="F52" s="38"/>
      <c r="H52" s="38"/>
      <c r="J52" s="38"/>
      <c r="M52" s="38"/>
      <c r="O52" s="38"/>
    </row>
    <row r="53" spans="4:15" s="22" customFormat="1" ht="15" customHeight="1">
      <c r="D53" s="38"/>
      <c r="F53" s="38"/>
      <c r="H53" s="38"/>
      <c r="J53" s="38"/>
      <c r="M53" s="38"/>
      <c r="O53" s="38"/>
    </row>
    <row r="54" spans="4:15" s="22" customFormat="1" ht="15" customHeight="1">
      <c r="D54" s="38"/>
      <c r="F54" s="38"/>
      <c r="H54" s="38"/>
      <c r="J54" s="38"/>
      <c r="M54" s="38"/>
      <c r="O54" s="38"/>
    </row>
    <row r="55" spans="4:15" s="22" customFormat="1" ht="15" customHeight="1">
      <c r="D55" s="38"/>
      <c r="F55" s="38"/>
      <c r="H55" s="38"/>
      <c r="J55" s="38"/>
      <c r="M55" s="38"/>
      <c r="O55" s="38"/>
    </row>
    <row r="56" spans="4:15" s="22" customFormat="1" ht="15" customHeight="1">
      <c r="D56" s="38"/>
      <c r="F56" s="38"/>
      <c r="H56" s="38"/>
      <c r="J56" s="38"/>
      <c r="M56" s="38"/>
      <c r="O56" s="38"/>
    </row>
    <row r="57" spans="4:15" s="22" customFormat="1" ht="15" customHeight="1">
      <c r="D57" s="38"/>
      <c r="F57" s="38"/>
      <c r="H57" s="38"/>
      <c r="J57" s="38"/>
      <c r="M57" s="38"/>
      <c r="O57" s="38"/>
    </row>
    <row r="58" spans="4:15" s="22" customFormat="1" ht="15" customHeight="1">
      <c r="D58" s="38"/>
      <c r="F58" s="38"/>
      <c r="H58" s="38"/>
      <c r="J58" s="38"/>
      <c r="M58" s="38"/>
      <c r="O58" s="38"/>
    </row>
    <row r="59" spans="4:15" s="22" customFormat="1" ht="15" customHeight="1">
      <c r="D59" s="38"/>
      <c r="F59" s="38"/>
      <c r="H59" s="38"/>
      <c r="J59" s="38"/>
      <c r="M59" s="38"/>
      <c r="O59" s="38"/>
    </row>
    <row r="60" spans="4:15" s="22" customFormat="1" ht="15" customHeight="1">
      <c r="D60" s="38"/>
      <c r="F60" s="38"/>
      <c r="H60" s="38"/>
      <c r="J60" s="38"/>
      <c r="M60" s="38"/>
      <c r="O60" s="38"/>
    </row>
    <row r="61" spans="4:15" s="22" customFormat="1" ht="15" customHeight="1">
      <c r="D61" s="38"/>
      <c r="F61" s="38"/>
      <c r="H61" s="38"/>
      <c r="J61" s="38"/>
      <c r="M61" s="38"/>
      <c r="O61" s="38"/>
    </row>
    <row r="62" spans="4:15" s="22" customFormat="1" ht="15" customHeight="1">
      <c r="D62" s="38"/>
      <c r="F62" s="38"/>
      <c r="H62" s="38"/>
      <c r="J62" s="38"/>
      <c r="M62" s="38"/>
      <c r="O62" s="38"/>
    </row>
    <row r="63" spans="4:15" s="22" customFormat="1" ht="15" customHeight="1">
      <c r="D63" s="38"/>
      <c r="F63" s="38"/>
      <c r="H63" s="38"/>
      <c r="J63" s="38"/>
      <c r="M63" s="38"/>
      <c r="O63" s="38"/>
    </row>
    <row r="64" spans="4:15" s="22" customFormat="1" ht="11.25">
      <c r="D64" s="38"/>
      <c r="F64" s="38"/>
      <c r="H64" s="38"/>
      <c r="J64" s="38"/>
      <c r="M64" s="38"/>
      <c r="O64" s="38"/>
    </row>
    <row r="65" spans="4:15" s="22" customFormat="1" ht="11.25">
      <c r="D65" s="38"/>
      <c r="F65" s="38"/>
      <c r="H65" s="38"/>
      <c r="J65" s="38"/>
      <c r="M65" s="38"/>
      <c r="O65" s="38"/>
    </row>
    <row r="66" spans="4:15" s="22" customFormat="1" ht="11.25">
      <c r="D66" s="38"/>
      <c r="F66" s="38"/>
      <c r="H66" s="38"/>
      <c r="J66" s="38"/>
      <c r="M66" s="38"/>
      <c r="O66" s="38"/>
    </row>
  </sheetData>
  <mergeCells count="16">
    <mergeCell ref="O5:O6"/>
    <mergeCell ref="A3:N3"/>
    <mergeCell ref="A1:N1"/>
    <mergeCell ref="A5:B6"/>
    <mergeCell ref="D5:D6"/>
    <mergeCell ref="F5:F6"/>
    <mergeCell ref="H5:H6"/>
    <mergeCell ref="J5:J6"/>
    <mergeCell ref="K5:K6"/>
    <mergeCell ref="M5:M6"/>
    <mergeCell ref="L5:L6"/>
    <mergeCell ref="N5:N6"/>
    <mergeCell ref="C5:C6"/>
    <mergeCell ref="E5:E6"/>
    <mergeCell ref="G5:G6"/>
    <mergeCell ref="I5:I6"/>
  </mergeCells>
  <printOptions horizontalCentered="1"/>
  <pageMargins left="0.31496062992125984" right="0.31496062992125984" top="1.1811023622047245" bottom="0.7874015748031497" header="0.15748031496062992" footer="0.5511811023622047"/>
  <pageSetup firstPageNumber="17" useFirstPageNumber="1" horizontalDpi="600" verticalDpi="600" orientation="portrait" paperSize="9" scale="71" r:id="rId1"/>
  <headerFooter alignWithMargins="0">
    <oddFooter>&amp;C 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"/>
  <sheetViews>
    <sheetView view="pageBreakPreview" zoomScale="60" zoomScaleNormal="80" workbookViewId="0" topLeftCell="A1">
      <selection activeCell="I15" sqref="I15"/>
    </sheetView>
  </sheetViews>
  <sheetFormatPr defaultColWidth="8.88671875" defaultRowHeight="13.5"/>
  <cols>
    <col min="1" max="1" width="4.4453125" style="224" customWidth="1"/>
    <col min="2" max="2" width="20.77734375" style="224" customWidth="1"/>
    <col min="3" max="3" width="17.5546875" style="261" customWidth="1"/>
    <col min="4" max="4" width="14.88671875" style="261" hidden="1" customWidth="1"/>
    <col min="5" max="5" width="14.4453125" style="262" customWidth="1"/>
    <col min="6" max="6" width="12.21484375" style="223" hidden="1" customWidth="1"/>
    <col min="7" max="7" width="14.4453125" style="262" customWidth="1"/>
    <col min="8" max="8" width="11.3359375" style="223" hidden="1" customWidth="1"/>
    <col min="9" max="9" width="15.10546875" style="262" customWidth="1"/>
    <col min="10" max="10" width="11.5546875" style="223" hidden="1" customWidth="1"/>
    <col min="11" max="11" width="10.77734375" style="223" hidden="1" customWidth="1"/>
    <col min="12" max="12" width="14.77734375" style="223" bestFit="1" customWidth="1"/>
    <col min="13" max="13" width="13.77734375" style="223" hidden="1" customWidth="1"/>
    <col min="14" max="14" width="15.99609375" style="223" customWidth="1"/>
    <col min="15" max="15" width="13.4453125" style="223" hidden="1" customWidth="1"/>
    <col min="16" max="16384" width="8.88671875" style="224" customWidth="1"/>
  </cols>
  <sheetData>
    <row r="1" spans="1:15" s="198" customFormat="1" ht="22.5">
      <c r="A1" s="292" t="s">
        <v>206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197"/>
    </row>
    <row r="2" spans="1:15" s="198" customFormat="1" ht="22.5">
      <c r="A2" s="199"/>
      <c r="B2" s="196"/>
      <c r="C2" s="200"/>
      <c r="D2" s="200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197"/>
    </row>
    <row r="3" spans="1:15" s="198" customFormat="1" ht="13.5">
      <c r="A3" s="293" t="s">
        <v>178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197"/>
    </row>
    <row r="4" spans="1:15" s="198" customFormat="1" ht="14.25" thickBot="1">
      <c r="A4" s="203" t="str">
        <f>재정상태보고서!A4</f>
        <v>사천시</v>
      </c>
      <c r="B4" s="203"/>
      <c r="C4" s="197"/>
      <c r="D4" s="197"/>
      <c r="E4" s="204"/>
      <c r="F4" s="205"/>
      <c r="G4" s="203" t="s">
        <v>176</v>
      </c>
      <c r="H4" s="197"/>
      <c r="I4" s="203"/>
      <c r="J4" s="197"/>
      <c r="K4" s="197"/>
      <c r="L4" s="197"/>
      <c r="M4" s="206" t="s">
        <v>179</v>
      </c>
      <c r="N4" s="202" t="s">
        <v>177</v>
      </c>
      <c r="O4" s="197"/>
    </row>
    <row r="5" spans="1:15" s="198" customFormat="1" ht="40.5">
      <c r="A5" s="272" t="s">
        <v>164</v>
      </c>
      <c r="B5" s="273"/>
      <c r="C5" s="207" t="s">
        <v>3</v>
      </c>
      <c r="D5" s="207" t="s">
        <v>3</v>
      </c>
      <c r="E5" s="208" t="s">
        <v>2</v>
      </c>
      <c r="F5" s="207" t="s">
        <v>2</v>
      </c>
      <c r="G5" s="209" t="s">
        <v>4</v>
      </c>
      <c r="H5" s="210" t="s">
        <v>4</v>
      </c>
      <c r="I5" s="211" t="s">
        <v>257</v>
      </c>
      <c r="J5" s="210" t="s">
        <v>88</v>
      </c>
      <c r="K5" s="212" t="s">
        <v>5</v>
      </c>
      <c r="L5" s="210" t="s">
        <v>5</v>
      </c>
      <c r="M5" s="213" t="s">
        <v>6</v>
      </c>
      <c r="N5" s="214" t="s">
        <v>6</v>
      </c>
      <c r="O5" s="215" t="s">
        <v>227</v>
      </c>
    </row>
    <row r="6" spans="1:14" ht="14.25" customHeight="1">
      <c r="A6" s="216"/>
      <c r="B6" s="217"/>
      <c r="C6" s="218"/>
      <c r="D6" s="218"/>
      <c r="E6" s="219"/>
      <c r="F6" s="218"/>
      <c r="G6" s="220"/>
      <c r="H6" s="218"/>
      <c r="I6" s="219"/>
      <c r="J6" s="218"/>
      <c r="K6" s="218"/>
      <c r="L6" s="218"/>
      <c r="M6" s="221"/>
      <c r="N6" s="222" t="s">
        <v>89</v>
      </c>
    </row>
    <row r="7" spans="1:15" s="230" customFormat="1" ht="14.25" customHeight="1">
      <c r="A7" s="225" t="s">
        <v>141</v>
      </c>
      <c r="B7" s="226"/>
      <c r="C7" s="227">
        <f>SUM(C8:C10)</f>
        <v>49221768091</v>
      </c>
      <c r="D7" s="227">
        <f>C7/1000</f>
        <v>49221768.091</v>
      </c>
      <c r="E7" s="228">
        <f>SUM(E8:E10)</f>
        <v>4518062390</v>
      </c>
      <c r="F7" s="227">
        <f>E7/1000</f>
        <v>4518062.39</v>
      </c>
      <c r="G7" s="227">
        <f>SUM(G8:G10)</f>
        <v>329882217</v>
      </c>
      <c r="H7" s="227">
        <f>G7/1000</f>
        <v>329882.217</v>
      </c>
      <c r="I7" s="228">
        <f>SUM(I8:I10)</f>
        <v>11048433848</v>
      </c>
      <c r="J7" s="227">
        <f>I7/1000</f>
        <v>11048433.848</v>
      </c>
      <c r="K7" s="227"/>
      <c r="L7" s="227"/>
      <c r="M7" s="229">
        <f>N7/1000</f>
        <v>65118146.546</v>
      </c>
      <c r="N7" s="222">
        <f>N8+N9+N10</f>
        <v>65118146546</v>
      </c>
      <c r="O7" s="223">
        <f>C7+E7+G7+I7-N7</f>
        <v>0</v>
      </c>
    </row>
    <row r="8" spans="1:15" s="234" customFormat="1" ht="14.25" customHeight="1">
      <c r="A8" s="231"/>
      <c r="B8" s="232" t="s">
        <v>56</v>
      </c>
      <c r="C8" s="218">
        <f>'[1]재정운영'!$D$11</f>
        <v>33190652610</v>
      </c>
      <c r="D8" s="218">
        <f>C8/1000</f>
        <v>33190652.61</v>
      </c>
      <c r="E8" s="219"/>
      <c r="F8" s="218">
        <f>E8/1000</f>
        <v>0</v>
      </c>
      <c r="G8" s="220"/>
      <c r="H8" s="218">
        <f>G8/1000</f>
        <v>0</v>
      </c>
      <c r="I8" s="219"/>
      <c r="J8" s="218">
        <f>I8/1000</f>
        <v>0</v>
      </c>
      <c r="K8" s="218"/>
      <c r="L8" s="218"/>
      <c r="M8" s="221">
        <f>N8/1000</f>
        <v>33190652.61</v>
      </c>
      <c r="N8" s="233">
        <f aca="true" t="shared" si="0" ref="N8:N80">C8+E8+G8+I8-K8</f>
        <v>33190652610</v>
      </c>
      <c r="O8" s="223">
        <f aca="true" t="shared" si="1" ref="O8:O71">C8+E8+G8+I8-N8</f>
        <v>0</v>
      </c>
    </row>
    <row r="9" spans="1:15" s="234" customFormat="1" ht="14.25" customHeight="1">
      <c r="A9" s="231"/>
      <c r="B9" s="232" t="s">
        <v>57</v>
      </c>
      <c r="C9" s="218">
        <f>'[1]재정운영'!$D$29</f>
        <v>9254091697</v>
      </c>
      <c r="D9" s="218">
        <f aca="true" t="shared" si="2" ref="D9:D24">C9/1000</f>
        <v>9254091.697</v>
      </c>
      <c r="E9" s="219">
        <f>'[2]재정운영'!$D$10</f>
        <v>914917770</v>
      </c>
      <c r="F9" s="218">
        <f>E9/1000</f>
        <v>914917.77</v>
      </c>
      <c r="G9" s="220">
        <f>'[3]재정운영'!$B$11</f>
        <v>322610217</v>
      </c>
      <c r="H9" s="218">
        <f>G9/1000</f>
        <v>322610.217</v>
      </c>
      <c r="I9" s="219">
        <f>'[4]재정운영'!$B$11</f>
        <v>10982342360</v>
      </c>
      <c r="J9" s="218">
        <f>I9/1000</f>
        <v>10982342.36</v>
      </c>
      <c r="K9" s="218"/>
      <c r="L9" s="218"/>
      <c r="M9" s="221">
        <f>N9/1000</f>
        <v>21473962.044</v>
      </c>
      <c r="N9" s="233">
        <f t="shared" si="0"/>
        <v>21473962044</v>
      </c>
      <c r="O9" s="223">
        <f t="shared" si="1"/>
        <v>0</v>
      </c>
    </row>
    <row r="10" spans="1:15" s="234" customFormat="1" ht="14.25" customHeight="1">
      <c r="A10" s="231"/>
      <c r="B10" s="232" t="s">
        <v>58</v>
      </c>
      <c r="C10" s="218">
        <f>'[1]재정운영'!$D$36</f>
        <v>6777023784</v>
      </c>
      <c r="D10" s="218">
        <f t="shared" si="2"/>
        <v>6777023.784</v>
      </c>
      <c r="E10" s="219">
        <f>'[2]재정운영'!$D$17</f>
        <v>3603144620</v>
      </c>
      <c r="F10" s="218">
        <f>E10/1000</f>
        <v>3603144.62</v>
      </c>
      <c r="G10" s="220">
        <f>'[3]재정운영'!$B$16</f>
        <v>7272000</v>
      </c>
      <c r="H10" s="218">
        <f>G10/1000</f>
        <v>7272</v>
      </c>
      <c r="I10" s="219">
        <f>'[4]재정운영'!$B$17</f>
        <v>66091488</v>
      </c>
      <c r="J10" s="218">
        <f>I10/1000</f>
        <v>66091.488</v>
      </c>
      <c r="K10" s="218"/>
      <c r="L10" s="218"/>
      <c r="M10" s="221">
        <f>N10/1000</f>
        <v>10453531.892</v>
      </c>
      <c r="N10" s="233">
        <f t="shared" si="0"/>
        <v>10453531892</v>
      </c>
      <c r="O10" s="223">
        <f t="shared" si="1"/>
        <v>0</v>
      </c>
    </row>
    <row r="11" spans="1:15" s="234" customFormat="1" ht="14.25" customHeight="1">
      <c r="A11" s="231"/>
      <c r="B11" s="232"/>
      <c r="C11" s="235"/>
      <c r="D11" s="227"/>
      <c r="E11" s="219"/>
      <c r="F11" s="218"/>
      <c r="G11" s="220"/>
      <c r="H11" s="218"/>
      <c r="I11" s="219"/>
      <c r="J11" s="218"/>
      <c r="K11" s="218"/>
      <c r="L11" s="218"/>
      <c r="M11" s="221"/>
      <c r="N11" s="233"/>
      <c r="O11" s="223">
        <f t="shared" si="1"/>
        <v>0</v>
      </c>
    </row>
    <row r="12" spans="1:15" s="230" customFormat="1" ht="14.25" customHeight="1">
      <c r="A12" s="225" t="s">
        <v>142</v>
      </c>
      <c r="B12" s="226"/>
      <c r="C12" s="227">
        <f>SUM(C13:C18)</f>
        <v>245294359400</v>
      </c>
      <c r="D12" s="227">
        <f t="shared" si="2"/>
        <v>245294359.4</v>
      </c>
      <c r="E12" s="227">
        <f>SUM(E13:E18)</f>
        <v>771000000</v>
      </c>
      <c r="F12" s="227">
        <f aca="true" t="shared" si="3" ref="F12:F18">E12/1000</f>
        <v>771000</v>
      </c>
      <c r="G12" s="227">
        <f>SUM(G13:G18)</f>
        <v>19500000</v>
      </c>
      <c r="H12" s="227">
        <f aca="true" t="shared" si="4" ref="H12:H18">G12/1000</f>
        <v>19500</v>
      </c>
      <c r="I12" s="227">
        <f>SUM(I13:I18)</f>
        <v>2729565500</v>
      </c>
      <c r="J12" s="218">
        <f aca="true" t="shared" si="5" ref="J12:J18">I12/1000</f>
        <v>2729565.5</v>
      </c>
      <c r="K12" s="227"/>
      <c r="L12" s="227"/>
      <c r="M12" s="229">
        <f>SUM(M13:M18)</f>
        <v>248814424.9</v>
      </c>
      <c r="N12" s="222">
        <f>SUM(N13:N18)</f>
        <v>248814424900</v>
      </c>
      <c r="O12" s="223">
        <f t="shared" si="1"/>
        <v>0</v>
      </c>
    </row>
    <row r="13" spans="1:15" s="234" customFormat="1" ht="14.25" customHeight="1">
      <c r="A13" s="231"/>
      <c r="B13" s="232" t="s">
        <v>136</v>
      </c>
      <c r="C13" s="218">
        <f>'[1]재정운영'!$D$53</f>
        <v>143197008000</v>
      </c>
      <c r="D13" s="218">
        <f t="shared" si="2"/>
        <v>143197008</v>
      </c>
      <c r="E13" s="219"/>
      <c r="F13" s="218">
        <f t="shared" si="3"/>
        <v>0</v>
      </c>
      <c r="G13" s="220"/>
      <c r="H13" s="218">
        <f t="shared" si="4"/>
        <v>0</v>
      </c>
      <c r="I13" s="219"/>
      <c r="J13" s="218">
        <f t="shared" si="5"/>
        <v>0</v>
      </c>
      <c r="K13" s="218"/>
      <c r="L13" s="218"/>
      <c r="M13" s="221">
        <f aca="true" t="shared" si="6" ref="M13:M24">N13/1000</f>
        <v>143197008</v>
      </c>
      <c r="N13" s="233">
        <f t="shared" si="0"/>
        <v>143197008000</v>
      </c>
      <c r="O13" s="223">
        <f t="shared" si="1"/>
        <v>0</v>
      </c>
    </row>
    <row r="14" spans="1:15" s="234" customFormat="1" ht="14.25" customHeight="1">
      <c r="A14" s="231"/>
      <c r="B14" s="232" t="s">
        <v>109</v>
      </c>
      <c r="C14" s="218">
        <f>'[1]재정운영'!$D$57</f>
        <v>10112061540</v>
      </c>
      <c r="D14" s="218">
        <f t="shared" si="2"/>
        <v>10112061.54</v>
      </c>
      <c r="E14" s="219"/>
      <c r="F14" s="218">
        <f t="shared" si="3"/>
        <v>0</v>
      </c>
      <c r="G14" s="220"/>
      <c r="H14" s="218">
        <f t="shared" si="4"/>
        <v>0</v>
      </c>
      <c r="I14" s="219"/>
      <c r="J14" s="218">
        <f t="shared" si="5"/>
        <v>0</v>
      </c>
      <c r="K14" s="218"/>
      <c r="L14" s="218"/>
      <c r="M14" s="221">
        <f t="shared" si="6"/>
        <v>10112061.54</v>
      </c>
      <c r="N14" s="233">
        <f t="shared" si="0"/>
        <v>10112061540</v>
      </c>
      <c r="O14" s="223">
        <f t="shared" si="1"/>
        <v>0</v>
      </c>
    </row>
    <row r="15" spans="1:15" s="234" customFormat="1" ht="14.25" customHeight="1">
      <c r="A15" s="231"/>
      <c r="B15" s="232" t="s">
        <v>59</v>
      </c>
      <c r="C15" s="218">
        <f>'[1]재정운영'!$D$59</f>
        <v>63294043400</v>
      </c>
      <c r="D15" s="218">
        <f t="shared" si="2"/>
        <v>63294043.4</v>
      </c>
      <c r="E15" s="219">
        <f>'[2]재정운영'!$D$24</f>
        <v>730000000</v>
      </c>
      <c r="F15" s="218">
        <f t="shared" si="3"/>
        <v>730000</v>
      </c>
      <c r="G15" s="220"/>
      <c r="H15" s="218">
        <f t="shared" si="4"/>
        <v>0</v>
      </c>
      <c r="I15" s="219"/>
      <c r="J15" s="218">
        <f t="shared" si="5"/>
        <v>0</v>
      </c>
      <c r="K15" s="218"/>
      <c r="L15" s="218"/>
      <c r="M15" s="221">
        <f t="shared" si="6"/>
        <v>64024043.4</v>
      </c>
      <c r="N15" s="233">
        <f t="shared" si="0"/>
        <v>64024043400</v>
      </c>
      <c r="O15" s="223">
        <f t="shared" si="1"/>
        <v>0</v>
      </c>
    </row>
    <row r="16" spans="1:15" s="234" customFormat="1" ht="14.25" customHeight="1">
      <c r="A16" s="231"/>
      <c r="B16" s="236" t="s">
        <v>110</v>
      </c>
      <c r="C16" s="218">
        <f>'[1]재정운영'!$D$61</f>
        <v>28675214460</v>
      </c>
      <c r="D16" s="218">
        <f t="shared" si="2"/>
        <v>28675214.46</v>
      </c>
      <c r="E16" s="219">
        <f>'[2]재정운영'!$D$26</f>
        <v>41000000</v>
      </c>
      <c r="F16" s="218">
        <f t="shared" si="3"/>
        <v>41000</v>
      </c>
      <c r="G16" s="220">
        <f>'[3]재정운영'!$B$21</f>
        <v>19500000</v>
      </c>
      <c r="H16" s="218">
        <f t="shared" si="4"/>
        <v>19500</v>
      </c>
      <c r="I16" s="219">
        <f>'[4]재정운영'!$B$23</f>
        <v>2729565500</v>
      </c>
      <c r="J16" s="218">
        <f t="shared" si="5"/>
        <v>2729565.5</v>
      </c>
      <c r="K16" s="218"/>
      <c r="L16" s="218"/>
      <c r="M16" s="221">
        <f t="shared" si="6"/>
        <v>31465279.96</v>
      </c>
      <c r="N16" s="233">
        <f t="shared" si="0"/>
        <v>31465279960</v>
      </c>
      <c r="O16" s="223">
        <f t="shared" si="1"/>
        <v>0</v>
      </c>
    </row>
    <row r="17" spans="1:15" s="234" customFormat="1" ht="14.25" customHeight="1" hidden="1">
      <c r="A17" s="231"/>
      <c r="B17" s="236" t="s">
        <v>247</v>
      </c>
      <c r="C17" s="218"/>
      <c r="D17" s="218">
        <f t="shared" si="2"/>
        <v>0</v>
      </c>
      <c r="E17" s="219"/>
      <c r="F17" s="218">
        <f t="shared" si="3"/>
        <v>0</v>
      </c>
      <c r="G17" s="220"/>
      <c r="H17" s="218">
        <f t="shared" si="4"/>
        <v>0</v>
      </c>
      <c r="I17" s="219"/>
      <c r="J17" s="218">
        <f t="shared" si="5"/>
        <v>0</v>
      </c>
      <c r="K17" s="218"/>
      <c r="L17" s="218"/>
      <c r="M17" s="221">
        <f t="shared" si="6"/>
        <v>0</v>
      </c>
      <c r="N17" s="233">
        <f t="shared" si="0"/>
        <v>0</v>
      </c>
      <c r="O17" s="223">
        <f t="shared" si="1"/>
        <v>0</v>
      </c>
    </row>
    <row r="18" spans="1:15" s="234" customFormat="1" ht="14.25" customHeight="1">
      <c r="A18" s="231"/>
      <c r="B18" s="236" t="s">
        <v>225</v>
      </c>
      <c r="C18" s="218">
        <f>'[1]재정운영'!$D$65</f>
        <v>16032000</v>
      </c>
      <c r="D18" s="218">
        <f t="shared" si="2"/>
        <v>16032</v>
      </c>
      <c r="E18" s="219"/>
      <c r="F18" s="218">
        <f t="shared" si="3"/>
        <v>0</v>
      </c>
      <c r="G18" s="220"/>
      <c r="H18" s="218">
        <f t="shared" si="4"/>
        <v>0</v>
      </c>
      <c r="I18" s="219"/>
      <c r="J18" s="218">
        <f t="shared" si="5"/>
        <v>0</v>
      </c>
      <c r="K18" s="218"/>
      <c r="L18" s="218"/>
      <c r="M18" s="221">
        <f t="shared" si="6"/>
        <v>16032</v>
      </c>
      <c r="N18" s="233">
        <f t="shared" si="0"/>
        <v>16032000</v>
      </c>
      <c r="O18" s="223">
        <f t="shared" si="1"/>
        <v>0</v>
      </c>
    </row>
    <row r="19" spans="1:15" s="230" customFormat="1" ht="14.25" customHeight="1">
      <c r="A19" s="237"/>
      <c r="B19" s="238"/>
      <c r="C19" s="235"/>
      <c r="D19" s="227"/>
      <c r="E19" s="239"/>
      <c r="F19" s="227"/>
      <c r="G19" s="235"/>
      <c r="H19" s="227"/>
      <c r="I19" s="239"/>
      <c r="J19" s="227"/>
      <c r="K19" s="227"/>
      <c r="L19" s="227"/>
      <c r="M19" s="229"/>
      <c r="N19" s="233"/>
      <c r="O19" s="223">
        <f t="shared" si="1"/>
        <v>0</v>
      </c>
    </row>
    <row r="20" spans="1:15" s="230" customFormat="1" ht="14.25" customHeight="1">
      <c r="A20" s="225" t="s">
        <v>143</v>
      </c>
      <c r="B20" s="226"/>
      <c r="C20" s="227">
        <f>SUM(C21:C24)</f>
        <v>2995113901</v>
      </c>
      <c r="D20" s="227">
        <f t="shared" si="2"/>
        <v>2995113.901</v>
      </c>
      <c r="E20" s="228">
        <f>SUM(E21:E24)</f>
        <v>1373563000</v>
      </c>
      <c r="F20" s="227">
        <f>E20/1000</f>
        <v>1373563</v>
      </c>
      <c r="G20" s="227">
        <f>SUM(G21:G24)</f>
        <v>1844860000</v>
      </c>
      <c r="H20" s="227">
        <f>G20/1000</f>
        <v>1844860</v>
      </c>
      <c r="I20" s="228">
        <f>SUM(I21:I24)</f>
        <v>20800240</v>
      </c>
      <c r="J20" s="227">
        <f>I20/1000</f>
        <v>20800.24</v>
      </c>
      <c r="K20" s="227"/>
      <c r="L20" s="227"/>
      <c r="M20" s="229">
        <f t="shared" si="6"/>
        <v>2451627.141</v>
      </c>
      <c r="N20" s="222">
        <f>SUM(N21:N24)</f>
        <v>2451627141</v>
      </c>
      <c r="O20" s="223">
        <f t="shared" si="1"/>
        <v>3782710000</v>
      </c>
    </row>
    <row r="21" spans="1:15" s="234" customFormat="1" ht="14.25" customHeight="1">
      <c r="A21" s="231"/>
      <c r="B21" s="232" t="s">
        <v>111</v>
      </c>
      <c r="C21" s="218">
        <f>'[1]재정운영'!$D$71</f>
        <v>558000000</v>
      </c>
      <c r="D21" s="218">
        <f t="shared" si="2"/>
        <v>558000</v>
      </c>
      <c r="E21" s="219">
        <f>'[2]재정운영'!$D$34</f>
        <v>1373563000</v>
      </c>
      <c r="F21" s="218">
        <f>E21/1000</f>
        <v>1373563</v>
      </c>
      <c r="G21" s="220">
        <f>'[3]재정운영'!$B$25</f>
        <v>1844860000</v>
      </c>
      <c r="H21" s="218">
        <f>G21/1000</f>
        <v>1844860</v>
      </c>
      <c r="I21" s="219">
        <f>'[4]재정운영'!$B$28</f>
        <v>6287000</v>
      </c>
      <c r="J21" s="218">
        <f>I21/1000</f>
        <v>6287</v>
      </c>
      <c r="K21" s="218">
        <f>L21/1000</f>
        <v>3782710</v>
      </c>
      <c r="L21" s="53">
        <v>3782710000</v>
      </c>
      <c r="M21" s="221">
        <f t="shared" si="6"/>
        <v>0</v>
      </c>
      <c r="N21" s="233">
        <f>C21+E21+G21+I21-L21</f>
        <v>0</v>
      </c>
      <c r="O21" s="223">
        <f t="shared" si="1"/>
        <v>3782710000</v>
      </c>
    </row>
    <row r="22" spans="1:15" s="234" customFormat="1" ht="14.25" customHeight="1">
      <c r="A22" s="231"/>
      <c r="B22" s="232" t="s">
        <v>252</v>
      </c>
      <c r="C22" s="218">
        <f>'[1]재정운영'!$D$73</f>
        <v>2436371880</v>
      </c>
      <c r="D22" s="218">
        <f t="shared" si="2"/>
        <v>2436371.88</v>
      </c>
      <c r="E22" s="219"/>
      <c r="F22" s="218">
        <f>E22/1000</f>
        <v>0</v>
      </c>
      <c r="G22" s="220"/>
      <c r="H22" s="218">
        <f>G22/1000</f>
        <v>0</v>
      </c>
      <c r="I22" s="219"/>
      <c r="J22" s="218">
        <f>I22/1000</f>
        <v>0</v>
      </c>
      <c r="K22" s="218"/>
      <c r="L22" s="218"/>
      <c r="M22" s="221">
        <f t="shared" si="6"/>
        <v>2436371.88</v>
      </c>
      <c r="N22" s="233">
        <f>C22+E22+G22+I22-K22</f>
        <v>2436371880</v>
      </c>
      <c r="O22" s="223">
        <f t="shared" si="1"/>
        <v>0</v>
      </c>
    </row>
    <row r="23" spans="1:15" s="234" customFormat="1" ht="14.25" customHeight="1">
      <c r="A23" s="231"/>
      <c r="B23" s="232" t="s">
        <v>237</v>
      </c>
      <c r="C23" s="218">
        <f>'[1]재정운영'!$D$75</f>
        <v>742021</v>
      </c>
      <c r="D23" s="218">
        <f t="shared" si="2"/>
        <v>742.021</v>
      </c>
      <c r="E23" s="219"/>
      <c r="F23" s="218">
        <f>E23/1000</f>
        <v>0</v>
      </c>
      <c r="G23" s="220"/>
      <c r="H23" s="218">
        <f>G23/1000</f>
        <v>0</v>
      </c>
      <c r="I23" s="219">
        <f>'[4]재정운영'!$B$30</f>
        <v>14513240</v>
      </c>
      <c r="J23" s="218">
        <f>I23/1000</f>
        <v>14513.24</v>
      </c>
      <c r="K23" s="218"/>
      <c r="L23" s="218"/>
      <c r="M23" s="221">
        <f t="shared" si="6"/>
        <v>15255.261</v>
      </c>
      <c r="N23" s="233">
        <f t="shared" si="0"/>
        <v>15255261</v>
      </c>
      <c r="O23" s="223">
        <f t="shared" si="1"/>
        <v>0</v>
      </c>
    </row>
    <row r="24" spans="1:15" s="234" customFormat="1" ht="13.5" hidden="1">
      <c r="A24" s="231"/>
      <c r="B24" s="232" t="s">
        <v>124</v>
      </c>
      <c r="C24" s="218"/>
      <c r="D24" s="218">
        <f t="shared" si="2"/>
        <v>0</v>
      </c>
      <c r="E24" s="219"/>
      <c r="F24" s="218">
        <f>E24/1000</f>
        <v>0</v>
      </c>
      <c r="G24" s="220"/>
      <c r="H24" s="218">
        <f>G24/1000</f>
        <v>0</v>
      </c>
      <c r="I24" s="219"/>
      <c r="J24" s="218">
        <f>I24/1000</f>
        <v>0</v>
      </c>
      <c r="K24" s="218"/>
      <c r="L24" s="218"/>
      <c r="M24" s="221">
        <f t="shared" si="6"/>
        <v>0</v>
      </c>
      <c r="N24" s="233">
        <f t="shared" si="0"/>
        <v>0</v>
      </c>
      <c r="O24" s="223">
        <f t="shared" si="1"/>
        <v>0</v>
      </c>
    </row>
    <row r="25" spans="1:15" s="234" customFormat="1" ht="14.25" customHeight="1">
      <c r="A25" s="231"/>
      <c r="B25" s="232"/>
      <c r="C25" s="220"/>
      <c r="D25" s="218"/>
      <c r="E25" s="219"/>
      <c r="F25" s="218"/>
      <c r="G25" s="220"/>
      <c r="H25" s="218"/>
      <c r="I25" s="219"/>
      <c r="J25" s="218"/>
      <c r="K25" s="218"/>
      <c r="L25" s="218"/>
      <c r="M25" s="221"/>
      <c r="N25" s="233"/>
      <c r="O25" s="223">
        <f t="shared" si="1"/>
        <v>0</v>
      </c>
    </row>
    <row r="26" spans="1:15" s="230" customFormat="1" ht="14.25" customHeight="1">
      <c r="A26" s="225" t="s">
        <v>183</v>
      </c>
      <c r="B26" s="240"/>
      <c r="C26" s="235">
        <f>C7+C12+C20</f>
        <v>297511241392</v>
      </c>
      <c r="D26" s="227">
        <f>D7+D12+D20</f>
        <v>297511241.392</v>
      </c>
      <c r="E26" s="235">
        <f aca="true" t="shared" si="7" ref="E26:N26">E7+E12+E20</f>
        <v>6662625390</v>
      </c>
      <c r="F26" s="227">
        <f t="shared" si="7"/>
        <v>6662625.39</v>
      </c>
      <c r="G26" s="235">
        <f t="shared" si="7"/>
        <v>2194242217</v>
      </c>
      <c r="H26" s="227">
        <f t="shared" si="7"/>
        <v>2194242.217</v>
      </c>
      <c r="I26" s="235">
        <f t="shared" si="7"/>
        <v>13798799588</v>
      </c>
      <c r="J26" s="227">
        <f t="shared" si="7"/>
        <v>13798799.588</v>
      </c>
      <c r="K26" s="227">
        <f t="shared" si="7"/>
        <v>0</v>
      </c>
      <c r="L26" s="235" t="s">
        <v>122</v>
      </c>
      <c r="M26" s="229">
        <f t="shared" si="7"/>
        <v>316384198.58699995</v>
      </c>
      <c r="N26" s="241">
        <f t="shared" si="7"/>
        <v>316384198587</v>
      </c>
      <c r="O26" s="223">
        <f t="shared" si="1"/>
        <v>3782710000</v>
      </c>
    </row>
    <row r="27" spans="1:15" s="234" customFormat="1" ht="14.25" customHeight="1">
      <c r="A27" s="231"/>
      <c r="B27" s="232"/>
      <c r="C27" s="220"/>
      <c r="D27" s="218"/>
      <c r="E27" s="219"/>
      <c r="F27" s="218"/>
      <c r="G27" s="220"/>
      <c r="H27" s="218"/>
      <c r="I27" s="219"/>
      <c r="J27" s="218"/>
      <c r="K27" s="218"/>
      <c r="L27" s="218"/>
      <c r="M27" s="221"/>
      <c r="N27" s="233"/>
      <c r="O27" s="223">
        <f t="shared" si="1"/>
        <v>0</v>
      </c>
    </row>
    <row r="28" spans="1:15" ht="14.25" customHeight="1">
      <c r="A28" s="242"/>
      <c r="B28" s="243"/>
      <c r="C28" s="220"/>
      <c r="D28" s="218"/>
      <c r="E28" s="219"/>
      <c r="F28" s="218"/>
      <c r="G28" s="220"/>
      <c r="H28" s="218"/>
      <c r="I28" s="219"/>
      <c r="J28" s="218"/>
      <c r="K28" s="218"/>
      <c r="L28" s="218"/>
      <c r="M28" s="221"/>
      <c r="N28" s="222"/>
      <c r="O28" s="223">
        <f t="shared" si="1"/>
        <v>0</v>
      </c>
    </row>
    <row r="29" spans="1:15" ht="14.25" customHeight="1">
      <c r="A29" s="231"/>
      <c r="B29" s="236"/>
      <c r="C29" s="220"/>
      <c r="D29" s="218"/>
      <c r="E29" s="219"/>
      <c r="F29" s="218"/>
      <c r="G29" s="220"/>
      <c r="H29" s="218"/>
      <c r="I29" s="219"/>
      <c r="J29" s="218"/>
      <c r="K29" s="218"/>
      <c r="L29" s="218"/>
      <c r="M29" s="221"/>
      <c r="N29" s="222"/>
      <c r="O29" s="223">
        <f t="shared" si="1"/>
        <v>0</v>
      </c>
    </row>
    <row r="30" spans="1:15" s="230" customFormat="1" ht="14.25" customHeight="1">
      <c r="A30" s="244" t="s">
        <v>182</v>
      </c>
      <c r="B30" s="245"/>
      <c r="C30" s="227">
        <f>SUM(C31:C34)</f>
        <v>55041667933</v>
      </c>
      <c r="D30" s="227">
        <f aca="true" t="shared" si="8" ref="D30:D97">C30/1000</f>
        <v>55041667.933</v>
      </c>
      <c r="E30" s="228">
        <f>SUM(E31:E34)</f>
        <v>97644480</v>
      </c>
      <c r="F30" s="227">
        <f>E30/1000</f>
        <v>97644.48</v>
      </c>
      <c r="G30" s="227">
        <f>SUM(G31:G34)</f>
        <v>0</v>
      </c>
      <c r="H30" s="227">
        <f>G30/1000</f>
        <v>0</v>
      </c>
      <c r="I30" s="239">
        <f>SUM(I31:I34)</f>
        <v>27591818</v>
      </c>
      <c r="J30" s="227">
        <f>I30/1000</f>
        <v>27591.818</v>
      </c>
      <c r="K30" s="227"/>
      <c r="L30" s="227"/>
      <c r="M30" s="229">
        <f aca="true" t="shared" si="9" ref="M30:M97">N30/1000</f>
        <v>55166904.231</v>
      </c>
      <c r="N30" s="222">
        <f>SUM(N31:N34)</f>
        <v>55166904231</v>
      </c>
      <c r="O30" s="223">
        <f t="shared" si="1"/>
        <v>0</v>
      </c>
    </row>
    <row r="31" spans="1:15" s="234" customFormat="1" ht="14.25" customHeight="1">
      <c r="A31" s="246"/>
      <c r="B31" s="232" t="s">
        <v>60</v>
      </c>
      <c r="C31" s="218">
        <f>'[1]재정운영'!$D$83</f>
        <v>38881227730</v>
      </c>
      <c r="D31" s="218">
        <f t="shared" si="8"/>
        <v>38881227.73</v>
      </c>
      <c r="E31" s="219"/>
      <c r="F31" s="218">
        <f>E31/1000</f>
        <v>0</v>
      </c>
      <c r="G31" s="218"/>
      <c r="H31" s="218">
        <f>G31/1000</f>
        <v>0</v>
      </c>
      <c r="I31" s="219"/>
      <c r="J31" s="218">
        <f>I31/1000</f>
        <v>0</v>
      </c>
      <c r="K31" s="218"/>
      <c r="L31" s="218"/>
      <c r="M31" s="221">
        <f t="shared" si="9"/>
        <v>38881227.73</v>
      </c>
      <c r="N31" s="233">
        <f t="shared" si="0"/>
        <v>38881227730</v>
      </c>
      <c r="O31" s="223">
        <f t="shared" si="1"/>
        <v>0</v>
      </c>
    </row>
    <row r="32" spans="1:15" s="234" customFormat="1" ht="14.25" customHeight="1">
      <c r="A32" s="246"/>
      <c r="B32" s="232" t="s">
        <v>61</v>
      </c>
      <c r="C32" s="218">
        <f>'[1]재정운영'!$D$97</f>
        <v>6677450230</v>
      </c>
      <c r="D32" s="218">
        <f t="shared" si="8"/>
        <v>6677450.23</v>
      </c>
      <c r="E32" s="219"/>
      <c r="F32" s="218">
        <f>E32/1000</f>
        <v>0</v>
      </c>
      <c r="G32" s="218"/>
      <c r="H32" s="218">
        <f>G32/1000</f>
        <v>0</v>
      </c>
      <c r="I32" s="219"/>
      <c r="J32" s="218">
        <f>I32/1000</f>
        <v>0</v>
      </c>
      <c r="K32" s="218"/>
      <c r="L32" s="218"/>
      <c r="M32" s="221">
        <f t="shared" si="9"/>
        <v>6677450.23</v>
      </c>
      <c r="N32" s="233">
        <f t="shared" si="0"/>
        <v>6677450230</v>
      </c>
      <c r="O32" s="223">
        <f t="shared" si="1"/>
        <v>0</v>
      </c>
    </row>
    <row r="33" spans="1:15" s="234" customFormat="1" ht="14.25" customHeight="1">
      <c r="A33" s="246"/>
      <c r="B33" s="232" t="s">
        <v>62</v>
      </c>
      <c r="C33" s="218">
        <f>'[1]재정운영'!$D$109</f>
        <v>8594592200</v>
      </c>
      <c r="D33" s="218">
        <f t="shared" si="8"/>
        <v>8594592.2</v>
      </c>
      <c r="E33" s="219">
        <f>'[2]재정운영'!$D$61</f>
        <v>97644480</v>
      </c>
      <c r="F33" s="218">
        <f>E33/1000</f>
        <v>97644.48</v>
      </c>
      <c r="G33" s="218"/>
      <c r="H33" s="218">
        <f>G33/1000</f>
        <v>0</v>
      </c>
      <c r="I33" s="219"/>
      <c r="J33" s="218">
        <f>I33/1000</f>
        <v>0</v>
      </c>
      <c r="K33" s="218"/>
      <c r="L33" s="218"/>
      <c r="M33" s="221">
        <f t="shared" si="9"/>
        <v>8692236.68</v>
      </c>
      <c r="N33" s="233">
        <f t="shared" si="0"/>
        <v>8692236680</v>
      </c>
      <c r="O33" s="223">
        <f t="shared" si="1"/>
        <v>0</v>
      </c>
    </row>
    <row r="34" spans="1:15" s="234" customFormat="1" ht="14.25" customHeight="1">
      <c r="A34" s="246"/>
      <c r="B34" s="232" t="s">
        <v>112</v>
      </c>
      <c r="C34" s="218">
        <f>'[1]재정운영'!$D$115</f>
        <v>888397773</v>
      </c>
      <c r="D34" s="218">
        <f t="shared" si="8"/>
        <v>888397.773</v>
      </c>
      <c r="E34" s="247"/>
      <c r="F34" s="218">
        <f>E34/1000</f>
        <v>0</v>
      </c>
      <c r="G34" s="218"/>
      <c r="H34" s="218">
        <f>G34/1000</f>
        <v>0</v>
      </c>
      <c r="I34" s="219">
        <f>'[4]재정운영'!$B$57</f>
        <v>27591818</v>
      </c>
      <c r="J34" s="218">
        <f>I34/1000</f>
        <v>27591.818</v>
      </c>
      <c r="K34" s="218"/>
      <c r="L34" s="218"/>
      <c r="M34" s="221">
        <f t="shared" si="9"/>
        <v>915989.591</v>
      </c>
      <c r="N34" s="233">
        <f t="shared" si="0"/>
        <v>915989591</v>
      </c>
      <c r="O34" s="223">
        <f t="shared" si="1"/>
        <v>0</v>
      </c>
    </row>
    <row r="35" spans="1:15" s="234" customFormat="1" ht="14.25" customHeight="1">
      <c r="A35" s="246"/>
      <c r="B35" s="248"/>
      <c r="C35" s="220"/>
      <c r="D35" s="218"/>
      <c r="E35" s="219"/>
      <c r="F35" s="218"/>
      <c r="G35" s="218"/>
      <c r="H35" s="218"/>
      <c r="I35" s="219"/>
      <c r="J35" s="218"/>
      <c r="K35" s="218"/>
      <c r="L35" s="218"/>
      <c r="M35" s="221"/>
      <c r="N35" s="233"/>
      <c r="O35" s="223">
        <f t="shared" si="1"/>
        <v>0</v>
      </c>
    </row>
    <row r="36" spans="1:15" s="230" customFormat="1" ht="14.25" customHeight="1">
      <c r="A36" s="244" t="s">
        <v>144</v>
      </c>
      <c r="B36" s="245"/>
      <c r="C36" s="227">
        <f>SUM(C37:C64)</f>
        <v>66454555833</v>
      </c>
      <c r="D36" s="227">
        <f t="shared" si="8"/>
        <v>66454555.833</v>
      </c>
      <c r="E36" s="228">
        <f>SUM(E37:E64)</f>
        <v>931643918</v>
      </c>
      <c r="F36" s="227">
        <f aca="true" t="shared" si="10" ref="F36:F64">E36/1000</f>
        <v>931643.918</v>
      </c>
      <c r="G36" s="227">
        <f>SUM(G37:G64)</f>
        <v>86571600</v>
      </c>
      <c r="H36" s="227">
        <f>G36/1000</f>
        <v>86571.6</v>
      </c>
      <c r="I36" s="228">
        <f>SUM(I37:I64)</f>
        <v>12325943533</v>
      </c>
      <c r="J36" s="227">
        <f>I36/1000</f>
        <v>12325943.533</v>
      </c>
      <c r="K36" s="227"/>
      <c r="L36" s="227"/>
      <c r="M36" s="229">
        <f t="shared" si="9"/>
        <v>79798714.884</v>
      </c>
      <c r="N36" s="222">
        <f>SUM(N37:N64)</f>
        <v>79798714884</v>
      </c>
      <c r="O36" s="223">
        <f t="shared" si="1"/>
        <v>0</v>
      </c>
    </row>
    <row r="37" spans="1:15" s="234" customFormat="1" ht="14.25" customHeight="1">
      <c r="A37" s="246"/>
      <c r="B37" s="232" t="s">
        <v>63</v>
      </c>
      <c r="C37" s="218">
        <f>'[1]재정운영'!$D$119</f>
        <v>490407860</v>
      </c>
      <c r="D37" s="218">
        <f t="shared" si="8"/>
        <v>490407.86</v>
      </c>
      <c r="E37" s="219">
        <f>'[2]재정운영'!$D$68</f>
        <v>500000</v>
      </c>
      <c r="F37" s="218">
        <f t="shared" si="10"/>
        <v>500</v>
      </c>
      <c r="G37" s="220"/>
      <c r="H37" s="218">
        <f aca="true" t="shared" si="11" ref="H37:H64">G37/1000</f>
        <v>0</v>
      </c>
      <c r="I37" s="219"/>
      <c r="J37" s="218">
        <f aca="true" t="shared" si="12" ref="J37:J64">I37/1000</f>
        <v>0</v>
      </c>
      <c r="K37" s="218"/>
      <c r="L37" s="218"/>
      <c r="M37" s="221">
        <f t="shared" si="9"/>
        <v>490907.86</v>
      </c>
      <c r="N37" s="233">
        <f t="shared" si="0"/>
        <v>490907860</v>
      </c>
      <c r="O37" s="223">
        <f t="shared" si="1"/>
        <v>0</v>
      </c>
    </row>
    <row r="38" spans="1:15" s="234" customFormat="1" ht="14.25" customHeight="1">
      <c r="A38" s="246"/>
      <c r="B38" s="232" t="s">
        <v>64</v>
      </c>
      <c r="C38" s="218">
        <f>'[1]재정운영'!$D$121</f>
        <v>2468217250</v>
      </c>
      <c r="D38" s="218">
        <f t="shared" si="8"/>
        <v>2468217.25</v>
      </c>
      <c r="E38" s="219">
        <f>'[2]재정운영'!$D$70</f>
        <v>19416500</v>
      </c>
      <c r="F38" s="218">
        <f t="shared" si="10"/>
        <v>19416.5</v>
      </c>
      <c r="G38" s="220"/>
      <c r="H38" s="218">
        <f t="shared" si="11"/>
        <v>0</v>
      </c>
      <c r="I38" s="219"/>
      <c r="J38" s="218">
        <f t="shared" si="12"/>
        <v>0</v>
      </c>
      <c r="K38" s="218"/>
      <c r="L38" s="218"/>
      <c r="M38" s="221">
        <f t="shared" si="9"/>
        <v>2487633.75</v>
      </c>
      <c r="N38" s="233">
        <f>C38+E38+G38+I38-K38</f>
        <v>2487633750</v>
      </c>
      <c r="O38" s="223">
        <f t="shared" si="1"/>
        <v>0</v>
      </c>
    </row>
    <row r="39" spans="1:15" s="234" customFormat="1" ht="14.25" customHeight="1">
      <c r="A39" s="246"/>
      <c r="B39" s="232" t="s">
        <v>65</v>
      </c>
      <c r="C39" s="218">
        <f>'[1]재정운영'!$D$123</f>
        <v>668153150</v>
      </c>
      <c r="D39" s="218">
        <f t="shared" si="8"/>
        <v>668153.15</v>
      </c>
      <c r="E39" s="219">
        <f>'[2]재정운영'!$D$72</f>
        <v>1450000</v>
      </c>
      <c r="F39" s="218">
        <f t="shared" si="10"/>
        <v>1450</v>
      </c>
      <c r="G39" s="220"/>
      <c r="H39" s="218">
        <f t="shared" si="11"/>
        <v>0</v>
      </c>
      <c r="I39" s="219"/>
      <c r="J39" s="218">
        <f t="shared" si="12"/>
        <v>0</v>
      </c>
      <c r="K39" s="218"/>
      <c r="L39" s="218"/>
      <c r="M39" s="221">
        <f t="shared" si="9"/>
        <v>669603.15</v>
      </c>
      <c r="N39" s="233">
        <f t="shared" si="0"/>
        <v>669603150</v>
      </c>
      <c r="O39" s="223">
        <f t="shared" si="1"/>
        <v>0</v>
      </c>
    </row>
    <row r="40" spans="1:15" s="234" customFormat="1" ht="14.25" customHeight="1">
      <c r="A40" s="246"/>
      <c r="B40" s="232" t="s">
        <v>66</v>
      </c>
      <c r="C40" s="218">
        <f>'[1]재정운영'!$D$125</f>
        <v>2109721000</v>
      </c>
      <c r="D40" s="218">
        <f t="shared" si="8"/>
        <v>2109721</v>
      </c>
      <c r="E40" s="219">
        <f>'[2]재정운영'!$D$74</f>
        <v>11707760</v>
      </c>
      <c r="F40" s="218">
        <f t="shared" si="10"/>
        <v>11707.76</v>
      </c>
      <c r="G40" s="220"/>
      <c r="H40" s="218">
        <f t="shared" si="11"/>
        <v>0</v>
      </c>
      <c r="I40" s="219"/>
      <c r="J40" s="218">
        <f t="shared" si="12"/>
        <v>0</v>
      </c>
      <c r="K40" s="218"/>
      <c r="L40" s="218"/>
      <c r="M40" s="221">
        <f t="shared" si="9"/>
        <v>2121428.76</v>
      </c>
      <c r="N40" s="233">
        <f t="shared" si="0"/>
        <v>2121428760</v>
      </c>
      <c r="O40" s="223">
        <f t="shared" si="1"/>
        <v>0</v>
      </c>
    </row>
    <row r="41" spans="1:15" s="234" customFormat="1" ht="14.25" customHeight="1">
      <c r="A41" s="246"/>
      <c r="B41" s="232" t="s">
        <v>126</v>
      </c>
      <c r="C41" s="218">
        <f>'[1]재정운영'!$D$127</f>
        <v>1450060300</v>
      </c>
      <c r="D41" s="218">
        <f t="shared" si="8"/>
        <v>1450060.3</v>
      </c>
      <c r="E41" s="219">
        <f>'[2]재정운영'!$D$76</f>
        <v>29573030</v>
      </c>
      <c r="F41" s="218">
        <f t="shared" si="10"/>
        <v>29573.03</v>
      </c>
      <c r="G41" s="220"/>
      <c r="H41" s="218">
        <f t="shared" si="11"/>
        <v>0</v>
      </c>
      <c r="I41" s="219"/>
      <c r="J41" s="218">
        <f t="shared" si="12"/>
        <v>0</v>
      </c>
      <c r="K41" s="218"/>
      <c r="L41" s="218"/>
      <c r="M41" s="221">
        <f t="shared" si="9"/>
        <v>1479633.33</v>
      </c>
      <c r="N41" s="233">
        <f t="shared" si="0"/>
        <v>1479633330</v>
      </c>
      <c r="O41" s="223">
        <f t="shared" si="1"/>
        <v>0</v>
      </c>
    </row>
    <row r="42" spans="1:15" s="234" customFormat="1" ht="14.25" customHeight="1">
      <c r="A42" s="246"/>
      <c r="B42" s="232" t="s">
        <v>127</v>
      </c>
      <c r="C42" s="218">
        <f>'[1]재정운영'!$D$136</f>
        <v>3103995900</v>
      </c>
      <c r="D42" s="218">
        <f t="shared" si="8"/>
        <v>3103995.9</v>
      </c>
      <c r="E42" s="219">
        <f>'[2]재정운영'!$D$83</f>
        <v>38892000</v>
      </c>
      <c r="F42" s="218">
        <f t="shared" si="10"/>
        <v>38892</v>
      </c>
      <c r="G42" s="220"/>
      <c r="H42" s="218">
        <f t="shared" si="11"/>
        <v>0</v>
      </c>
      <c r="I42" s="219"/>
      <c r="J42" s="218">
        <f t="shared" si="12"/>
        <v>0</v>
      </c>
      <c r="K42" s="218"/>
      <c r="L42" s="218"/>
      <c r="M42" s="221">
        <f t="shared" si="9"/>
        <v>3142887.9</v>
      </c>
      <c r="N42" s="233">
        <f t="shared" si="0"/>
        <v>3142887900</v>
      </c>
      <c r="O42" s="223">
        <f t="shared" si="1"/>
        <v>0</v>
      </c>
    </row>
    <row r="43" spans="1:15" s="234" customFormat="1" ht="14.25" customHeight="1">
      <c r="A43" s="246"/>
      <c r="B43" s="232" t="s">
        <v>128</v>
      </c>
      <c r="C43" s="218">
        <f>'[1]재정운영'!$D$149</f>
        <v>21083522173</v>
      </c>
      <c r="D43" s="218">
        <f t="shared" si="8"/>
        <v>21083522.173</v>
      </c>
      <c r="E43" s="219">
        <f>'[2]재정운영'!$D$88</f>
        <v>338803810</v>
      </c>
      <c r="F43" s="218">
        <f t="shared" si="10"/>
        <v>338803.81</v>
      </c>
      <c r="G43" s="220">
        <f>'[3]재정운영'!$B$45</f>
        <v>86571600</v>
      </c>
      <c r="H43" s="218">
        <f t="shared" si="11"/>
        <v>86571.6</v>
      </c>
      <c r="I43" s="219"/>
      <c r="J43" s="218">
        <f t="shared" si="12"/>
        <v>0</v>
      </c>
      <c r="K43" s="218"/>
      <c r="L43" s="218"/>
      <c r="M43" s="221">
        <f t="shared" si="9"/>
        <v>21508897.583</v>
      </c>
      <c r="N43" s="233">
        <f t="shared" si="0"/>
        <v>21508897583</v>
      </c>
      <c r="O43" s="223">
        <f t="shared" si="1"/>
        <v>0</v>
      </c>
    </row>
    <row r="44" spans="1:15" s="234" customFormat="1" ht="14.25" customHeight="1">
      <c r="A44" s="246"/>
      <c r="B44" s="232" t="s">
        <v>129</v>
      </c>
      <c r="C44" s="218">
        <f>'[1]재정운영'!$D$160</f>
        <v>4526073690</v>
      </c>
      <c r="D44" s="218">
        <f t="shared" si="8"/>
        <v>4526073.69</v>
      </c>
      <c r="E44" s="219">
        <f>'[2]재정운영'!$D$96</f>
        <v>1254000</v>
      </c>
      <c r="F44" s="218">
        <f t="shared" si="10"/>
        <v>1254</v>
      </c>
      <c r="G44" s="220"/>
      <c r="H44" s="218">
        <f t="shared" si="11"/>
        <v>0</v>
      </c>
      <c r="I44" s="219"/>
      <c r="J44" s="218">
        <f t="shared" si="12"/>
        <v>0</v>
      </c>
      <c r="K44" s="218"/>
      <c r="L44" s="218"/>
      <c r="M44" s="221">
        <f t="shared" si="9"/>
        <v>4527327.69</v>
      </c>
      <c r="N44" s="233">
        <f t="shared" si="0"/>
        <v>4527327690</v>
      </c>
      <c r="O44" s="223">
        <f t="shared" si="1"/>
        <v>0</v>
      </c>
    </row>
    <row r="45" spans="1:15" s="234" customFormat="1" ht="14.25" customHeight="1">
      <c r="A45" s="246"/>
      <c r="B45" s="232" t="s">
        <v>67</v>
      </c>
      <c r="C45" s="218">
        <f>'[1]재정운영'!$D$165</f>
        <v>715289430</v>
      </c>
      <c r="D45" s="218">
        <f t="shared" si="8"/>
        <v>715289.43</v>
      </c>
      <c r="E45" s="219">
        <f>'[2]재정운영'!$D$99</f>
        <v>240000</v>
      </c>
      <c r="F45" s="218">
        <f t="shared" si="10"/>
        <v>240</v>
      </c>
      <c r="G45" s="220"/>
      <c r="H45" s="218">
        <f t="shared" si="11"/>
        <v>0</v>
      </c>
      <c r="I45" s="219"/>
      <c r="J45" s="218">
        <f t="shared" si="12"/>
        <v>0</v>
      </c>
      <c r="K45" s="218"/>
      <c r="L45" s="218"/>
      <c r="M45" s="221">
        <f t="shared" si="9"/>
        <v>715529.43</v>
      </c>
      <c r="N45" s="233">
        <f t="shared" si="0"/>
        <v>715529430</v>
      </c>
      <c r="O45" s="223">
        <f t="shared" si="1"/>
        <v>0</v>
      </c>
    </row>
    <row r="46" spans="1:15" s="234" customFormat="1" ht="14.25" customHeight="1">
      <c r="A46" s="246"/>
      <c r="B46" s="232" t="s">
        <v>68</v>
      </c>
      <c r="C46" s="218">
        <f>'[1]재정운영'!$D$168</f>
        <v>2405208050</v>
      </c>
      <c r="D46" s="218">
        <f t="shared" si="8"/>
        <v>2405208.05</v>
      </c>
      <c r="E46" s="219">
        <f>'[2]재정운영'!$D$103</f>
        <v>968340</v>
      </c>
      <c r="F46" s="218">
        <f t="shared" si="10"/>
        <v>968.34</v>
      </c>
      <c r="G46" s="220"/>
      <c r="H46" s="218">
        <f t="shared" si="11"/>
        <v>0</v>
      </c>
      <c r="I46" s="219"/>
      <c r="J46" s="218">
        <f t="shared" si="12"/>
        <v>0</v>
      </c>
      <c r="K46" s="218"/>
      <c r="L46" s="218"/>
      <c r="M46" s="221">
        <f t="shared" si="9"/>
        <v>2406176.39</v>
      </c>
      <c r="N46" s="233">
        <f t="shared" si="0"/>
        <v>2406176390</v>
      </c>
      <c r="O46" s="223">
        <f t="shared" si="1"/>
        <v>0</v>
      </c>
    </row>
    <row r="47" spans="1:15" s="234" customFormat="1" ht="14.25" customHeight="1">
      <c r="A47" s="246"/>
      <c r="B47" s="232" t="s">
        <v>69</v>
      </c>
      <c r="C47" s="218">
        <f>'[1]재정운영'!$D$171</f>
        <v>307554435</v>
      </c>
      <c r="D47" s="218">
        <f t="shared" si="8"/>
        <v>307554.435</v>
      </c>
      <c r="E47" s="219"/>
      <c r="F47" s="218">
        <f t="shared" si="10"/>
        <v>0</v>
      </c>
      <c r="G47" s="220"/>
      <c r="H47" s="218">
        <f t="shared" si="11"/>
        <v>0</v>
      </c>
      <c r="I47" s="219"/>
      <c r="J47" s="218">
        <f t="shared" si="12"/>
        <v>0</v>
      </c>
      <c r="K47" s="218"/>
      <c r="L47" s="218"/>
      <c r="M47" s="221">
        <f t="shared" si="9"/>
        <v>307554.435</v>
      </c>
      <c r="N47" s="233">
        <f t="shared" si="0"/>
        <v>307554435</v>
      </c>
      <c r="O47" s="223">
        <f t="shared" si="1"/>
        <v>0</v>
      </c>
    </row>
    <row r="48" spans="1:15" s="234" customFormat="1" ht="14.25" customHeight="1">
      <c r="A48" s="246"/>
      <c r="B48" s="232" t="s">
        <v>70</v>
      </c>
      <c r="C48" s="218">
        <f>'[1]재정운영'!$D$173</f>
        <v>189127880</v>
      </c>
      <c r="D48" s="218">
        <f t="shared" si="8"/>
        <v>189127.88</v>
      </c>
      <c r="E48" s="219"/>
      <c r="F48" s="218">
        <f t="shared" si="10"/>
        <v>0</v>
      </c>
      <c r="G48" s="220"/>
      <c r="H48" s="218">
        <f t="shared" si="11"/>
        <v>0</v>
      </c>
      <c r="I48" s="219"/>
      <c r="J48" s="218">
        <f t="shared" si="12"/>
        <v>0</v>
      </c>
      <c r="K48" s="218"/>
      <c r="L48" s="218"/>
      <c r="M48" s="221">
        <f t="shared" si="9"/>
        <v>189127.88</v>
      </c>
      <c r="N48" s="233">
        <f t="shared" si="0"/>
        <v>189127880</v>
      </c>
      <c r="O48" s="223">
        <f t="shared" si="1"/>
        <v>0</v>
      </c>
    </row>
    <row r="49" spans="1:15" s="234" customFormat="1" ht="14.25" customHeight="1">
      <c r="A49" s="246"/>
      <c r="B49" s="232" t="s">
        <v>71</v>
      </c>
      <c r="C49" s="218">
        <f>'[1]재정운영'!$D$175</f>
        <v>3583143390</v>
      </c>
      <c r="D49" s="218">
        <f t="shared" si="8"/>
        <v>3583143.39</v>
      </c>
      <c r="E49" s="219">
        <f>'[2]재정운영'!$D$110</f>
        <v>30025200</v>
      </c>
      <c r="F49" s="218">
        <f t="shared" si="10"/>
        <v>30025.2</v>
      </c>
      <c r="G49" s="220"/>
      <c r="H49" s="218">
        <f t="shared" si="11"/>
        <v>0</v>
      </c>
      <c r="I49" s="219"/>
      <c r="J49" s="218">
        <f t="shared" si="12"/>
        <v>0</v>
      </c>
      <c r="K49" s="218"/>
      <c r="L49" s="218"/>
      <c r="M49" s="221">
        <f t="shared" si="9"/>
        <v>3613168.59</v>
      </c>
      <c r="N49" s="233">
        <f t="shared" si="0"/>
        <v>3613168590</v>
      </c>
      <c r="O49" s="223">
        <f t="shared" si="1"/>
        <v>0</v>
      </c>
    </row>
    <row r="50" spans="1:15" s="234" customFormat="1" ht="14.25" customHeight="1">
      <c r="A50" s="246"/>
      <c r="B50" s="232" t="s">
        <v>137</v>
      </c>
      <c r="C50" s="218">
        <f>'[1]재정운영'!$D$180</f>
        <v>420525650</v>
      </c>
      <c r="D50" s="218">
        <f t="shared" si="8"/>
        <v>420525.65</v>
      </c>
      <c r="E50" s="219"/>
      <c r="F50" s="218">
        <f t="shared" si="10"/>
        <v>0</v>
      </c>
      <c r="G50" s="220"/>
      <c r="H50" s="218">
        <f t="shared" si="11"/>
        <v>0</v>
      </c>
      <c r="I50" s="219"/>
      <c r="J50" s="218">
        <f t="shared" si="12"/>
        <v>0</v>
      </c>
      <c r="K50" s="218"/>
      <c r="L50" s="218"/>
      <c r="M50" s="221">
        <f t="shared" si="9"/>
        <v>420525.65</v>
      </c>
      <c r="N50" s="233">
        <f t="shared" si="0"/>
        <v>420525650</v>
      </c>
      <c r="O50" s="223">
        <f t="shared" si="1"/>
        <v>0</v>
      </c>
    </row>
    <row r="51" spans="1:15" s="234" customFormat="1" ht="14.25" customHeight="1">
      <c r="A51" s="246"/>
      <c r="B51" s="232" t="s">
        <v>72</v>
      </c>
      <c r="C51" s="218">
        <f>'[1]재정운영'!$D$183</f>
        <v>677835015</v>
      </c>
      <c r="D51" s="218">
        <f t="shared" si="8"/>
        <v>677835.015</v>
      </c>
      <c r="E51" s="219">
        <f>'[2]재정운영'!$D$116</f>
        <v>296304188</v>
      </c>
      <c r="F51" s="218">
        <f t="shared" si="10"/>
        <v>296304.188</v>
      </c>
      <c r="G51" s="220"/>
      <c r="H51" s="218">
        <f t="shared" si="11"/>
        <v>0</v>
      </c>
      <c r="I51" s="219">
        <f>'[4]재정운영'!$B$80</f>
        <v>10756112</v>
      </c>
      <c r="J51" s="218">
        <f t="shared" si="12"/>
        <v>10756.112</v>
      </c>
      <c r="K51" s="218"/>
      <c r="L51" s="218"/>
      <c r="M51" s="221">
        <f t="shared" si="9"/>
        <v>984895.315</v>
      </c>
      <c r="N51" s="233">
        <f t="shared" si="0"/>
        <v>984895315</v>
      </c>
      <c r="O51" s="223">
        <f t="shared" si="1"/>
        <v>0</v>
      </c>
    </row>
    <row r="52" spans="1:15" s="234" customFormat="1" ht="14.25" customHeight="1">
      <c r="A52" s="246"/>
      <c r="B52" s="232" t="s">
        <v>73</v>
      </c>
      <c r="C52" s="218">
        <f>'[1]재정운영'!$D$187</f>
        <v>591166160</v>
      </c>
      <c r="D52" s="218">
        <f t="shared" si="8"/>
        <v>591166.16</v>
      </c>
      <c r="E52" s="219"/>
      <c r="F52" s="218">
        <f t="shared" si="10"/>
        <v>0</v>
      </c>
      <c r="G52" s="220"/>
      <c r="H52" s="218">
        <f t="shared" si="11"/>
        <v>0</v>
      </c>
      <c r="I52" s="219"/>
      <c r="J52" s="218">
        <f t="shared" si="12"/>
        <v>0</v>
      </c>
      <c r="K52" s="218"/>
      <c r="L52" s="218"/>
      <c r="M52" s="221">
        <f t="shared" si="9"/>
        <v>591166.16</v>
      </c>
      <c r="N52" s="233">
        <f t="shared" si="0"/>
        <v>591166160</v>
      </c>
      <c r="O52" s="223">
        <f t="shared" si="1"/>
        <v>0</v>
      </c>
    </row>
    <row r="53" spans="1:15" s="234" customFormat="1" ht="14.25" customHeight="1">
      <c r="A53" s="246"/>
      <c r="B53" s="232" t="s">
        <v>74</v>
      </c>
      <c r="C53" s="218">
        <f>'[1]재정운영'!$D$192</f>
        <v>5606495890</v>
      </c>
      <c r="D53" s="218">
        <f t="shared" si="8"/>
        <v>5606495.89</v>
      </c>
      <c r="E53" s="219"/>
      <c r="F53" s="218">
        <f t="shared" si="10"/>
        <v>0</v>
      </c>
      <c r="G53" s="220"/>
      <c r="H53" s="218">
        <f t="shared" si="11"/>
        <v>0</v>
      </c>
      <c r="I53" s="219"/>
      <c r="J53" s="218">
        <f t="shared" si="12"/>
        <v>0</v>
      </c>
      <c r="K53" s="218"/>
      <c r="L53" s="218"/>
      <c r="M53" s="221">
        <f t="shared" si="9"/>
        <v>5606495.89</v>
      </c>
      <c r="N53" s="233">
        <f t="shared" si="0"/>
        <v>5606495890</v>
      </c>
      <c r="O53" s="223">
        <f t="shared" si="1"/>
        <v>0</v>
      </c>
    </row>
    <row r="54" spans="1:15" s="234" customFormat="1" ht="14.25" customHeight="1">
      <c r="A54" s="246"/>
      <c r="B54" s="232" t="s">
        <v>75</v>
      </c>
      <c r="C54" s="218">
        <f>'[1]재정운영'!$D$198</f>
        <v>513226280</v>
      </c>
      <c r="D54" s="218">
        <f t="shared" si="8"/>
        <v>513226.28</v>
      </c>
      <c r="E54" s="219"/>
      <c r="F54" s="218">
        <f t="shared" si="10"/>
        <v>0</v>
      </c>
      <c r="G54" s="220"/>
      <c r="H54" s="218">
        <f t="shared" si="11"/>
        <v>0</v>
      </c>
      <c r="I54" s="219"/>
      <c r="J54" s="218">
        <f t="shared" si="12"/>
        <v>0</v>
      </c>
      <c r="K54" s="218"/>
      <c r="L54" s="218"/>
      <c r="M54" s="221">
        <f t="shared" si="9"/>
        <v>513226.28</v>
      </c>
      <c r="N54" s="233">
        <f t="shared" si="0"/>
        <v>513226280</v>
      </c>
      <c r="O54" s="223">
        <f t="shared" si="1"/>
        <v>0</v>
      </c>
    </row>
    <row r="55" spans="1:15" s="234" customFormat="1" ht="14.25" customHeight="1">
      <c r="A55" s="246"/>
      <c r="B55" s="232" t="s">
        <v>76</v>
      </c>
      <c r="C55" s="218">
        <f>'[1]재정운영'!$D$207</f>
        <v>12058255300</v>
      </c>
      <c r="D55" s="218">
        <f t="shared" si="8"/>
        <v>12058255.3</v>
      </c>
      <c r="E55" s="219">
        <f>'[2]재정운영'!$D$128</f>
        <v>50000000</v>
      </c>
      <c r="F55" s="218">
        <f t="shared" si="10"/>
        <v>50000</v>
      </c>
      <c r="G55" s="220"/>
      <c r="H55" s="218">
        <f t="shared" si="11"/>
        <v>0</v>
      </c>
      <c r="I55" s="219"/>
      <c r="J55" s="218">
        <f t="shared" si="12"/>
        <v>0</v>
      </c>
      <c r="K55" s="218"/>
      <c r="L55" s="218"/>
      <c r="M55" s="221">
        <f t="shared" si="9"/>
        <v>12108255.3</v>
      </c>
      <c r="N55" s="233">
        <f t="shared" si="0"/>
        <v>12108255300</v>
      </c>
      <c r="O55" s="223">
        <f t="shared" si="1"/>
        <v>0</v>
      </c>
    </row>
    <row r="56" spans="1:15" s="234" customFormat="1" ht="14.25" customHeight="1">
      <c r="A56" s="246"/>
      <c r="B56" s="232" t="s">
        <v>77</v>
      </c>
      <c r="C56" s="218">
        <f>'[1]재정운영'!$D$210</f>
        <v>289371040</v>
      </c>
      <c r="D56" s="218">
        <f t="shared" si="8"/>
        <v>289371.04</v>
      </c>
      <c r="E56" s="219"/>
      <c r="F56" s="218">
        <f t="shared" si="10"/>
        <v>0</v>
      </c>
      <c r="G56" s="220"/>
      <c r="H56" s="218">
        <f t="shared" si="11"/>
        <v>0</v>
      </c>
      <c r="I56" s="219"/>
      <c r="J56" s="218">
        <f t="shared" si="12"/>
        <v>0</v>
      </c>
      <c r="K56" s="218"/>
      <c r="L56" s="218"/>
      <c r="M56" s="221">
        <f t="shared" si="9"/>
        <v>289371.04</v>
      </c>
      <c r="N56" s="233">
        <f t="shared" si="0"/>
        <v>289371040</v>
      </c>
      <c r="O56" s="223">
        <f t="shared" si="1"/>
        <v>0</v>
      </c>
    </row>
    <row r="57" spans="1:15" s="234" customFormat="1" ht="14.25" customHeight="1">
      <c r="A57" s="246"/>
      <c r="B57" s="232" t="s">
        <v>78</v>
      </c>
      <c r="C57" s="218">
        <f>'[1]재정운영'!$D$213</f>
        <v>127027040</v>
      </c>
      <c r="D57" s="218">
        <f t="shared" si="8"/>
        <v>127027.04</v>
      </c>
      <c r="E57" s="219"/>
      <c r="F57" s="218">
        <f t="shared" si="10"/>
        <v>0</v>
      </c>
      <c r="G57" s="220"/>
      <c r="H57" s="218">
        <f t="shared" si="11"/>
        <v>0</v>
      </c>
      <c r="I57" s="219"/>
      <c r="J57" s="218">
        <f t="shared" si="12"/>
        <v>0</v>
      </c>
      <c r="K57" s="218"/>
      <c r="L57" s="218"/>
      <c r="M57" s="221">
        <f t="shared" si="9"/>
        <v>127027.04</v>
      </c>
      <c r="N57" s="233">
        <f t="shared" si="0"/>
        <v>127027040</v>
      </c>
      <c r="O57" s="223">
        <f t="shared" si="1"/>
        <v>0</v>
      </c>
    </row>
    <row r="58" spans="1:15" s="234" customFormat="1" ht="14.25" customHeight="1">
      <c r="A58" s="246"/>
      <c r="B58" s="232" t="s">
        <v>155</v>
      </c>
      <c r="C58" s="218">
        <f>'[1]재정운영'!$D$215</f>
        <v>103583800</v>
      </c>
      <c r="D58" s="218">
        <f t="shared" si="8"/>
        <v>103583.8</v>
      </c>
      <c r="E58" s="219">
        <f>'[2]재정운영'!$D$133</f>
        <v>210000</v>
      </c>
      <c r="F58" s="218">
        <f t="shared" si="10"/>
        <v>210</v>
      </c>
      <c r="G58" s="220"/>
      <c r="H58" s="218">
        <f t="shared" si="11"/>
        <v>0</v>
      </c>
      <c r="I58" s="219"/>
      <c r="J58" s="218">
        <f t="shared" si="12"/>
        <v>0</v>
      </c>
      <c r="K58" s="218"/>
      <c r="L58" s="218"/>
      <c r="M58" s="221">
        <f t="shared" si="9"/>
        <v>103793.8</v>
      </c>
      <c r="N58" s="233">
        <f t="shared" si="0"/>
        <v>103793800</v>
      </c>
      <c r="O58" s="223">
        <f t="shared" si="1"/>
        <v>0</v>
      </c>
    </row>
    <row r="59" spans="1:15" s="234" customFormat="1" ht="14.25" customHeight="1">
      <c r="A59" s="246"/>
      <c r="B59" s="232" t="s">
        <v>79</v>
      </c>
      <c r="C59" s="218">
        <f>'[1]재정운영'!$D$217</f>
        <v>1322853970</v>
      </c>
      <c r="D59" s="218">
        <f t="shared" si="8"/>
        <v>1322853.97</v>
      </c>
      <c r="E59" s="219"/>
      <c r="F59" s="218">
        <f t="shared" si="10"/>
        <v>0</v>
      </c>
      <c r="G59" s="220"/>
      <c r="H59" s="218">
        <f t="shared" si="11"/>
        <v>0</v>
      </c>
      <c r="I59" s="219"/>
      <c r="J59" s="218">
        <f t="shared" si="12"/>
        <v>0</v>
      </c>
      <c r="K59" s="218"/>
      <c r="L59" s="218"/>
      <c r="M59" s="221">
        <f t="shared" si="9"/>
        <v>1322853.97</v>
      </c>
      <c r="N59" s="233">
        <f t="shared" si="0"/>
        <v>1322853970</v>
      </c>
      <c r="O59" s="223">
        <f t="shared" si="1"/>
        <v>0</v>
      </c>
    </row>
    <row r="60" spans="1:15" s="234" customFormat="1" ht="14.25" customHeight="1">
      <c r="A60" s="246"/>
      <c r="B60" s="232" t="s">
        <v>80</v>
      </c>
      <c r="C60" s="218">
        <f>'[1]재정운영'!$D$221</f>
        <v>633140270</v>
      </c>
      <c r="D60" s="218">
        <f t="shared" si="8"/>
        <v>633140.27</v>
      </c>
      <c r="E60" s="219">
        <f>'[2]재정운영'!$D$137</f>
        <v>89974600</v>
      </c>
      <c r="F60" s="218">
        <f t="shared" si="10"/>
        <v>89974.6</v>
      </c>
      <c r="G60" s="220"/>
      <c r="H60" s="218">
        <f t="shared" si="11"/>
        <v>0</v>
      </c>
      <c r="I60" s="219"/>
      <c r="J60" s="218">
        <f t="shared" si="12"/>
        <v>0</v>
      </c>
      <c r="K60" s="218"/>
      <c r="L60" s="218"/>
      <c r="M60" s="221">
        <f t="shared" si="9"/>
        <v>723114.87</v>
      </c>
      <c r="N60" s="233">
        <f t="shared" si="0"/>
        <v>723114870</v>
      </c>
      <c r="O60" s="223">
        <f t="shared" si="1"/>
        <v>0</v>
      </c>
    </row>
    <row r="61" spans="1:15" s="234" customFormat="1" ht="14.25" customHeight="1" hidden="1">
      <c r="A61" s="246"/>
      <c r="B61" s="232" t="s">
        <v>248</v>
      </c>
      <c r="C61" s="218"/>
      <c r="D61" s="218">
        <f t="shared" si="8"/>
        <v>0</v>
      </c>
      <c r="E61" s="219"/>
      <c r="F61" s="218">
        <f t="shared" si="10"/>
        <v>0</v>
      </c>
      <c r="G61" s="220"/>
      <c r="H61" s="218">
        <f t="shared" si="11"/>
        <v>0</v>
      </c>
      <c r="I61" s="219"/>
      <c r="J61" s="218">
        <f t="shared" si="12"/>
        <v>0</v>
      </c>
      <c r="K61" s="218"/>
      <c r="L61" s="218"/>
      <c r="M61" s="221">
        <f t="shared" si="9"/>
        <v>0</v>
      </c>
      <c r="N61" s="233">
        <f t="shared" si="0"/>
        <v>0</v>
      </c>
      <c r="O61" s="223">
        <f t="shared" si="1"/>
        <v>0</v>
      </c>
    </row>
    <row r="62" spans="1:15" s="234" customFormat="1" ht="15" customHeight="1">
      <c r="A62" s="246"/>
      <c r="B62" s="232" t="s">
        <v>233</v>
      </c>
      <c r="C62" s="218">
        <f>'[1]재정운영'!$D$225</f>
        <v>966310770</v>
      </c>
      <c r="D62" s="218">
        <f t="shared" si="8"/>
        <v>966310.77</v>
      </c>
      <c r="E62" s="247"/>
      <c r="F62" s="218">
        <f t="shared" si="10"/>
        <v>0</v>
      </c>
      <c r="G62" s="220"/>
      <c r="H62" s="218">
        <f t="shared" si="11"/>
        <v>0</v>
      </c>
      <c r="I62" s="247"/>
      <c r="J62" s="218">
        <f t="shared" si="12"/>
        <v>0</v>
      </c>
      <c r="K62" s="218"/>
      <c r="L62" s="218"/>
      <c r="M62" s="221">
        <f t="shared" si="9"/>
        <v>966310.77</v>
      </c>
      <c r="N62" s="233">
        <f t="shared" si="0"/>
        <v>966310770</v>
      </c>
      <c r="O62" s="223">
        <f t="shared" si="1"/>
        <v>0</v>
      </c>
    </row>
    <row r="63" spans="1:15" s="234" customFormat="1" ht="14.25" customHeight="1" hidden="1">
      <c r="A63" s="246"/>
      <c r="B63" s="232" t="s">
        <v>238</v>
      </c>
      <c r="C63" s="218"/>
      <c r="D63" s="218">
        <f t="shared" si="8"/>
        <v>0</v>
      </c>
      <c r="E63" s="247"/>
      <c r="F63" s="218"/>
      <c r="G63" s="220"/>
      <c r="H63" s="218"/>
      <c r="I63" s="247"/>
      <c r="J63" s="218"/>
      <c r="K63" s="218"/>
      <c r="L63" s="218"/>
      <c r="M63" s="221"/>
      <c r="N63" s="233"/>
      <c r="O63" s="223">
        <f t="shared" si="1"/>
        <v>0</v>
      </c>
    </row>
    <row r="64" spans="1:15" s="234" customFormat="1" ht="14.25" customHeight="1">
      <c r="A64" s="246"/>
      <c r="B64" s="232" t="s">
        <v>81</v>
      </c>
      <c r="C64" s="218">
        <f>'[1]재정운영'!$D$230</f>
        <v>44290140</v>
      </c>
      <c r="D64" s="218">
        <f t="shared" si="8"/>
        <v>44290.14</v>
      </c>
      <c r="E64" s="219">
        <f>'[2]재정운영'!$D$141</f>
        <v>22324490</v>
      </c>
      <c r="F64" s="218">
        <f t="shared" si="10"/>
        <v>22324.49</v>
      </c>
      <c r="G64" s="220"/>
      <c r="H64" s="218">
        <f t="shared" si="11"/>
        <v>0</v>
      </c>
      <c r="I64" s="219">
        <f>'[4]재정운영'!$B$96</f>
        <v>12315187421</v>
      </c>
      <c r="J64" s="218">
        <f t="shared" si="12"/>
        <v>12315187.421</v>
      </c>
      <c r="K64" s="218"/>
      <c r="L64" s="218"/>
      <c r="M64" s="221">
        <f t="shared" si="9"/>
        <v>12381802.051</v>
      </c>
      <c r="N64" s="233">
        <f t="shared" si="0"/>
        <v>12381802051</v>
      </c>
      <c r="O64" s="223">
        <f t="shared" si="1"/>
        <v>0</v>
      </c>
    </row>
    <row r="65" spans="1:15" s="234" customFormat="1" ht="14.25" customHeight="1">
      <c r="A65" s="246"/>
      <c r="B65" s="232"/>
      <c r="C65" s="220"/>
      <c r="D65" s="218"/>
      <c r="E65" s="219"/>
      <c r="F65" s="218"/>
      <c r="G65" s="220"/>
      <c r="H65" s="218"/>
      <c r="I65" s="219"/>
      <c r="J65" s="218"/>
      <c r="K65" s="218"/>
      <c r="L65" s="218"/>
      <c r="M65" s="221"/>
      <c r="N65" s="222"/>
      <c r="O65" s="223">
        <f t="shared" si="1"/>
        <v>0</v>
      </c>
    </row>
    <row r="66" spans="1:15" s="230" customFormat="1" ht="14.25" customHeight="1">
      <c r="A66" s="225" t="s">
        <v>145</v>
      </c>
      <c r="B66" s="226"/>
      <c r="C66" s="227">
        <f>SUM(C67:C72)</f>
        <v>2602266290</v>
      </c>
      <c r="D66" s="227">
        <f t="shared" si="8"/>
        <v>2602266.29</v>
      </c>
      <c r="E66" s="227">
        <f>SUM(E67:E72)</f>
        <v>1373563000</v>
      </c>
      <c r="F66" s="227">
        <f aca="true" t="shared" si="13" ref="F66:F72">E66/1000</f>
        <v>1373563</v>
      </c>
      <c r="G66" s="227">
        <f>SUM(G67:G72)</f>
        <v>0</v>
      </c>
      <c r="H66" s="227">
        <f aca="true" t="shared" si="14" ref="H66:H72">G66/1000</f>
        <v>0</v>
      </c>
      <c r="I66" s="239">
        <f>SUM(I67:I72)</f>
        <v>0</v>
      </c>
      <c r="J66" s="218">
        <f aca="true" t="shared" si="15" ref="J66:J72">I66/1000</f>
        <v>0</v>
      </c>
      <c r="K66" s="227"/>
      <c r="L66" s="227"/>
      <c r="M66" s="229">
        <f t="shared" si="9"/>
        <v>3975829.29</v>
      </c>
      <c r="N66" s="222">
        <f>SUM(N67:N72)</f>
        <v>3975829290</v>
      </c>
      <c r="O66" s="223">
        <f t="shared" si="1"/>
        <v>0</v>
      </c>
    </row>
    <row r="67" spans="1:15" s="249" customFormat="1" ht="14.25" customHeight="1" hidden="1">
      <c r="A67" s="231"/>
      <c r="B67" s="236" t="s">
        <v>249</v>
      </c>
      <c r="C67" s="218"/>
      <c r="D67" s="218">
        <f t="shared" si="8"/>
        <v>0</v>
      </c>
      <c r="E67" s="247"/>
      <c r="F67" s="218">
        <f t="shared" si="13"/>
        <v>0</v>
      </c>
      <c r="G67" s="218"/>
      <c r="H67" s="218">
        <f t="shared" si="14"/>
        <v>0</v>
      </c>
      <c r="I67" s="219"/>
      <c r="J67" s="218">
        <f t="shared" si="15"/>
        <v>0</v>
      </c>
      <c r="K67" s="218"/>
      <c r="L67" s="218"/>
      <c r="M67" s="221">
        <f t="shared" si="9"/>
        <v>0</v>
      </c>
      <c r="N67" s="233">
        <f>C67+E67+G67+I67</f>
        <v>0</v>
      </c>
      <c r="O67" s="223">
        <f t="shared" si="1"/>
        <v>0</v>
      </c>
    </row>
    <row r="68" spans="1:15" s="249" customFormat="1" ht="14.25" customHeight="1" hidden="1">
      <c r="A68" s="231"/>
      <c r="B68" s="236" t="s">
        <v>251</v>
      </c>
      <c r="C68" s="218"/>
      <c r="D68" s="218">
        <f t="shared" si="8"/>
        <v>0</v>
      </c>
      <c r="E68" s="247"/>
      <c r="F68" s="218">
        <f t="shared" si="13"/>
        <v>0</v>
      </c>
      <c r="G68" s="218"/>
      <c r="H68" s="218">
        <f t="shared" si="14"/>
        <v>0</v>
      </c>
      <c r="I68" s="219"/>
      <c r="J68" s="218">
        <f t="shared" si="15"/>
        <v>0</v>
      </c>
      <c r="K68" s="218"/>
      <c r="L68" s="218"/>
      <c r="M68" s="221">
        <f t="shared" si="9"/>
        <v>0</v>
      </c>
      <c r="N68" s="233">
        <f t="shared" si="0"/>
        <v>0</v>
      </c>
      <c r="O68" s="223">
        <f t="shared" si="1"/>
        <v>0</v>
      </c>
    </row>
    <row r="69" spans="1:15" s="234" customFormat="1" ht="14.25" customHeight="1">
      <c r="A69" s="231"/>
      <c r="B69" s="236" t="s">
        <v>82</v>
      </c>
      <c r="C69" s="218">
        <f>'[1]재정운영'!$D$242</f>
        <v>462941200</v>
      </c>
      <c r="D69" s="218"/>
      <c r="E69" s="219">
        <f>'[2]재정운영'!$D$149</f>
        <v>1373563000</v>
      </c>
      <c r="F69" s="218">
        <f t="shared" si="13"/>
        <v>1373563</v>
      </c>
      <c r="G69" s="218"/>
      <c r="H69" s="227">
        <f t="shared" si="14"/>
        <v>0</v>
      </c>
      <c r="I69" s="219"/>
      <c r="J69" s="218">
        <f t="shared" si="15"/>
        <v>0</v>
      </c>
      <c r="K69" s="218"/>
      <c r="L69" s="218"/>
      <c r="M69" s="221">
        <f t="shared" si="9"/>
        <v>1836504.2</v>
      </c>
      <c r="N69" s="233">
        <f t="shared" si="0"/>
        <v>1836504200</v>
      </c>
      <c r="O69" s="223">
        <f t="shared" si="1"/>
        <v>0</v>
      </c>
    </row>
    <row r="70" spans="1:15" s="234" customFormat="1" ht="14.25" customHeight="1" hidden="1">
      <c r="A70" s="231"/>
      <c r="B70" s="232" t="s">
        <v>83</v>
      </c>
      <c r="C70" s="218"/>
      <c r="D70" s="218">
        <f t="shared" si="8"/>
        <v>0</v>
      </c>
      <c r="E70" s="219"/>
      <c r="F70" s="218">
        <f t="shared" si="13"/>
        <v>0</v>
      </c>
      <c r="G70" s="218"/>
      <c r="H70" s="218">
        <f t="shared" si="14"/>
        <v>0</v>
      </c>
      <c r="I70" s="219"/>
      <c r="J70" s="218">
        <f t="shared" si="15"/>
        <v>0</v>
      </c>
      <c r="K70" s="218"/>
      <c r="L70" s="218"/>
      <c r="M70" s="221">
        <f t="shared" si="9"/>
        <v>0</v>
      </c>
      <c r="N70" s="233">
        <f t="shared" si="0"/>
        <v>0</v>
      </c>
      <c r="O70" s="223">
        <f t="shared" si="1"/>
        <v>0</v>
      </c>
    </row>
    <row r="71" spans="1:15" s="234" customFormat="1" ht="14.25" customHeight="1" hidden="1">
      <c r="A71" s="231"/>
      <c r="B71" s="232" t="s">
        <v>250</v>
      </c>
      <c r="C71" s="218"/>
      <c r="D71" s="218">
        <f t="shared" si="8"/>
        <v>0</v>
      </c>
      <c r="E71" s="219"/>
      <c r="F71" s="218">
        <f t="shared" si="13"/>
        <v>0</v>
      </c>
      <c r="G71" s="218"/>
      <c r="H71" s="218">
        <f t="shared" si="14"/>
        <v>0</v>
      </c>
      <c r="I71" s="219"/>
      <c r="J71" s="218">
        <f t="shared" si="15"/>
        <v>0</v>
      </c>
      <c r="K71" s="218"/>
      <c r="L71" s="218"/>
      <c r="M71" s="221">
        <f t="shared" si="9"/>
        <v>0</v>
      </c>
      <c r="N71" s="233">
        <f t="shared" si="0"/>
        <v>0</v>
      </c>
      <c r="O71" s="223">
        <f t="shared" si="1"/>
        <v>0</v>
      </c>
    </row>
    <row r="72" spans="1:15" s="234" customFormat="1" ht="14.25" customHeight="1">
      <c r="A72" s="231"/>
      <c r="B72" s="232" t="s">
        <v>113</v>
      </c>
      <c r="C72" s="218">
        <f>'[1]재정운영'!$D$250</f>
        <v>2139325090</v>
      </c>
      <c r="D72" s="218">
        <f t="shared" si="8"/>
        <v>2139325.09</v>
      </c>
      <c r="E72" s="219"/>
      <c r="F72" s="218">
        <f t="shared" si="13"/>
        <v>0</v>
      </c>
      <c r="G72" s="218"/>
      <c r="H72" s="218">
        <f t="shared" si="14"/>
        <v>0</v>
      </c>
      <c r="I72" s="219"/>
      <c r="J72" s="218">
        <f t="shared" si="15"/>
        <v>0</v>
      </c>
      <c r="K72" s="218"/>
      <c r="L72" s="218"/>
      <c r="M72" s="221">
        <f t="shared" si="9"/>
        <v>2139325.09</v>
      </c>
      <c r="N72" s="233">
        <f t="shared" si="0"/>
        <v>2139325090</v>
      </c>
      <c r="O72" s="223">
        <f aca="true" t="shared" si="16" ref="O72:O103">C72+E72+G72+I72-N72</f>
        <v>0</v>
      </c>
    </row>
    <row r="73" spans="1:15" s="234" customFormat="1" ht="14.25" customHeight="1">
      <c r="A73" s="231"/>
      <c r="B73" s="232"/>
      <c r="C73" s="220"/>
      <c r="D73" s="218"/>
      <c r="E73" s="219"/>
      <c r="F73" s="218"/>
      <c r="G73" s="218"/>
      <c r="H73" s="218"/>
      <c r="I73" s="219"/>
      <c r="J73" s="218"/>
      <c r="K73" s="218"/>
      <c r="L73" s="218"/>
      <c r="M73" s="221"/>
      <c r="N73" s="222"/>
      <c r="O73" s="223">
        <f t="shared" si="16"/>
        <v>0</v>
      </c>
    </row>
    <row r="74" spans="1:15" s="230" customFormat="1" ht="14.25" customHeight="1">
      <c r="A74" s="225" t="s">
        <v>146</v>
      </c>
      <c r="B74" s="240"/>
      <c r="C74" s="227">
        <f>SUM(C75:C83)</f>
        <v>75118290130</v>
      </c>
      <c r="D74" s="227">
        <f t="shared" si="8"/>
        <v>75118290.13</v>
      </c>
      <c r="E74" s="228">
        <f>SUM(E75:E83)</f>
        <v>628023180</v>
      </c>
      <c r="F74" s="227">
        <f>E74/1000</f>
        <v>628023.18</v>
      </c>
      <c r="G74" s="227">
        <f>SUM(G75:G83)</f>
        <v>778212570</v>
      </c>
      <c r="H74" s="227">
        <f>G74/1000</f>
        <v>778212.57</v>
      </c>
      <c r="I74" s="239">
        <f>SUM(I75:I83)</f>
        <v>0</v>
      </c>
      <c r="J74" s="218">
        <f aca="true" t="shared" si="17" ref="J74:J83">I74/1000</f>
        <v>0</v>
      </c>
      <c r="K74" s="227"/>
      <c r="L74" s="227"/>
      <c r="M74" s="229">
        <f t="shared" si="9"/>
        <v>72741815.88</v>
      </c>
      <c r="N74" s="222">
        <f>SUM(N75:N83)</f>
        <v>72741815880</v>
      </c>
      <c r="O74" s="223">
        <f t="shared" si="16"/>
        <v>3782710000</v>
      </c>
    </row>
    <row r="75" spans="1:15" s="234" customFormat="1" ht="14.25" customHeight="1">
      <c r="A75" s="231"/>
      <c r="B75" s="236" t="s">
        <v>156</v>
      </c>
      <c r="C75" s="218">
        <f>'[1]재정운영'!$D$254</f>
        <v>55313628200</v>
      </c>
      <c r="D75" s="218">
        <f t="shared" si="8"/>
        <v>55313628.2</v>
      </c>
      <c r="E75" s="219"/>
      <c r="F75" s="218">
        <f>E75/1000</f>
        <v>0</v>
      </c>
      <c r="G75" s="218">
        <f>'[3]재정운영'!$B$63</f>
        <v>378794450</v>
      </c>
      <c r="H75" s="218">
        <f aca="true" t="shared" si="18" ref="H75:H83">G75/1000</f>
        <v>378794.45</v>
      </c>
      <c r="I75" s="219"/>
      <c r="J75" s="218">
        <f t="shared" si="17"/>
        <v>0</v>
      </c>
      <c r="K75" s="218"/>
      <c r="L75" s="218"/>
      <c r="M75" s="221">
        <f t="shared" si="9"/>
        <v>55692422.65</v>
      </c>
      <c r="N75" s="233">
        <f t="shared" si="0"/>
        <v>55692422650</v>
      </c>
      <c r="O75" s="223">
        <f t="shared" si="16"/>
        <v>0</v>
      </c>
    </row>
    <row r="76" spans="1:15" s="234" customFormat="1" ht="14.25" customHeight="1">
      <c r="A76" s="231"/>
      <c r="B76" s="236" t="s">
        <v>114</v>
      </c>
      <c r="C76" s="218">
        <f>'[1]재정운영'!$D$259</f>
        <v>604695500</v>
      </c>
      <c r="D76" s="218">
        <f t="shared" si="8"/>
        <v>604695.5</v>
      </c>
      <c r="E76" s="219"/>
      <c r="F76" s="218">
        <f aca="true" t="shared" si="19" ref="F76:F83">E76/1000</f>
        <v>0</v>
      </c>
      <c r="G76" s="218">
        <f>'[3]재정운영'!$B$61</f>
        <v>399418120</v>
      </c>
      <c r="H76" s="218">
        <f t="shared" si="18"/>
        <v>399418.12</v>
      </c>
      <c r="I76" s="219"/>
      <c r="J76" s="218">
        <f t="shared" si="17"/>
        <v>0</v>
      </c>
      <c r="K76" s="218"/>
      <c r="L76" s="218"/>
      <c r="M76" s="221">
        <f t="shared" si="9"/>
        <v>1004113.62</v>
      </c>
      <c r="N76" s="233">
        <f t="shared" si="0"/>
        <v>1004113620</v>
      </c>
      <c r="O76" s="223">
        <f t="shared" si="16"/>
        <v>0</v>
      </c>
    </row>
    <row r="77" spans="1:15" s="234" customFormat="1" ht="14.25" customHeight="1">
      <c r="A77" s="231"/>
      <c r="B77" s="232" t="s">
        <v>84</v>
      </c>
      <c r="C77" s="218">
        <f>'[1]재정운영'!$D$261</f>
        <v>3949421030</v>
      </c>
      <c r="D77" s="218">
        <f t="shared" si="8"/>
        <v>3949421.03</v>
      </c>
      <c r="E77" s="219"/>
      <c r="F77" s="218">
        <f t="shared" si="19"/>
        <v>0</v>
      </c>
      <c r="G77" s="220"/>
      <c r="H77" s="218">
        <f t="shared" si="18"/>
        <v>0</v>
      </c>
      <c r="I77" s="219"/>
      <c r="J77" s="218">
        <f t="shared" si="17"/>
        <v>0</v>
      </c>
      <c r="K77" s="218"/>
      <c r="L77" s="218"/>
      <c r="M77" s="221">
        <f t="shared" si="9"/>
        <v>3949421.03</v>
      </c>
      <c r="N77" s="233">
        <f t="shared" si="0"/>
        <v>3949421030</v>
      </c>
      <c r="O77" s="223">
        <f t="shared" si="16"/>
        <v>0</v>
      </c>
    </row>
    <row r="78" spans="1:15" s="234" customFormat="1" ht="14.25" customHeight="1">
      <c r="A78" s="231"/>
      <c r="B78" s="232" t="s">
        <v>115</v>
      </c>
      <c r="C78" s="218"/>
      <c r="D78" s="218">
        <f t="shared" si="8"/>
        <v>0</v>
      </c>
      <c r="E78" s="219">
        <f>'[2]재정운영'!$D$165</f>
        <v>70023180</v>
      </c>
      <c r="F78" s="218">
        <f t="shared" si="19"/>
        <v>70023.18</v>
      </c>
      <c r="G78" s="220"/>
      <c r="H78" s="218">
        <f t="shared" si="18"/>
        <v>0</v>
      </c>
      <c r="I78" s="219"/>
      <c r="J78" s="218">
        <f t="shared" si="17"/>
        <v>0</v>
      </c>
      <c r="K78" s="218"/>
      <c r="L78" s="218"/>
      <c r="M78" s="221">
        <f t="shared" si="9"/>
        <v>70023.18</v>
      </c>
      <c r="N78" s="233">
        <f t="shared" si="0"/>
        <v>70023180</v>
      </c>
      <c r="O78" s="223">
        <f t="shared" si="16"/>
        <v>0</v>
      </c>
    </row>
    <row r="79" spans="1:15" s="234" customFormat="1" ht="14.25" customHeight="1">
      <c r="A79" s="231"/>
      <c r="B79" s="232" t="s">
        <v>85</v>
      </c>
      <c r="C79" s="218">
        <f>'[1]재정운영'!$D$265</f>
        <v>8007200000</v>
      </c>
      <c r="D79" s="218">
        <f t="shared" si="8"/>
        <v>8007200</v>
      </c>
      <c r="E79" s="219"/>
      <c r="F79" s="218">
        <f t="shared" si="19"/>
        <v>0</v>
      </c>
      <c r="G79" s="220"/>
      <c r="H79" s="218">
        <f t="shared" si="18"/>
        <v>0</v>
      </c>
      <c r="I79" s="219"/>
      <c r="J79" s="218">
        <f t="shared" si="17"/>
        <v>0</v>
      </c>
      <c r="K79" s="218"/>
      <c r="L79" s="218"/>
      <c r="M79" s="221">
        <f t="shared" si="9"/>
        <v>8007200</v>
      </c>
      <c r="N79" s="233">
        <f t="shared" si="0"/>
        <v>8007200000</v>
      </c>
      <c r="O79" s="223">
        <f t="shared" si="16"/>
        <v>0</v>
      </c>
    </row>
    <row r="80" spans="1:15" s="234" customFormat="1" ht="14.25" customHeight="1">
      <c r="A80" s="231"/>
      <c r="B80" s="232" t="s">
        <v>116</v>
      </c>
      <c r="C80" s="218">
        <f>'[1]재정운영'!$D$267</f>
        <v>74947070</v>
      </c>
      <c r="D80" s="218">
        <f t="shared" si="8"/>
        <v>74947.07</v>
      </c>
      <c r="E80" s="219"/>
      <c r="F80" s="218">
        <f t="shared" si="19"/>
        <v>0</v>
      </c>
      <c r="G80" s="220"/>
      <c r="H80" s="218">
        <f t="shared" si="18"/>
        <v>0</v>
      </c>
      <c r="I80" s="219"/>
      <c r="J80" s="218">
        <f t="shared" si="17"/>
        <v>0</v>
      </c>
      <c r="K80" s="218"/>
      <c r="L80" s="218"/>
      <c r="M80" s="221">
        <f t="shared" si="9"/>
        <v>74947.07</v>
      </c>
      <c r="N80" s="233">
        <f t="shared" si="0"/>
        <v>74947070</v>
      </c>
      <c r="O80" s="223">
        <f t="shared" si="16"/>
        <v>0</v>
      </c>
    </row>
    <row r="81" spans="1:15" s="234" customFormat="1" ht="14.25" customHeight="1" hidden="1">
      <c r="A81" s="231"/>
      <c r="B81" s="232" t="s">
        <v>239</v>
      </c>
      <c r="C81" s="218"/>
      <c r="D81" s="218">
        <f t="shared" si="8"/>
        <v>0</v>
      </c>
      <c r="E81" s="219"/>
      <c r="F81" s="218">
        <f t="shared" si="19"/>
        <v>0</v>
      </c>
      <c r="G81" s="220"/>
      <c r="H81" s="218">
        <f t="shared" si="18"/>
        <v>0</v>
      </c>
      <c r="I81" s="219"/>
      <c r="J81" s="218">
        <f t="shared" si="17"/>
        <v>0</v>
      </c>
      <c r="K81" s="218"/>
      <c r="L81" s="218"/>
      <c r="M81" s="221"/>
      <c r="N81" s="233"/>
      <c r="O81" s="223">
        <f t="shared" si="16"/>
        <v>0</v>
      </c>
    </row>
    <row r="82" spans="1:15" s="234" customFormat="1" ht="14.25" customHeight="1">
      <c r="A82" s="231"/>
      <c r="B82" s="250" t="s">
        <v>86</v>
      </c>
      <c r="C82" s="218">
        <f>'[1]재정운영'!$D$273</f>
        <v>3224710000</v>
      </c>
      <c r="D82" s="218">
        <f t="shared" si="8"/>
        <v>3224710</v>
      </c>
      <c r="E82" s="219">
        <f>'[2]재정운영'!$D$169</f>
        <v>558000000</v>
      </c>
      <c r="F82" s="218">
        <f t="shared" si="19"/>
        <v>558000</v>
      </c>
      <c r="G82" s="220"/>
      <c r="H82" s="218">
        <f t="shared" si="18"/>
        <v>0</v>
      </c>
      <c r="I82" s="219"/>
      <c r="J82" s="218">
        <f t="shared" si="17"/>
        <v>0</v>
      </c>
      <c r="K82" s="218">
        <f>L82/1000</f>
        <v>3782710</v>
      </c>
      <c r="L82" s="53">
        <v>3782710000</v>
      </c>
      <c r="M82" s="251">
        <f t="shared" si="9"/>
        <v>0</v>
      </c>
      <c r="N82" s="252">
        <f>C82+E82+G82+I82-L82</f>
        <v>0</v>
      </c>
      <c r="O82" s="223">
        <f t="shared" si="16"/>
        <v>3782710000</v>
      </c>
    </row>
    <row r="83" spans="1:15" s="234" customFormat="1" ht="14.25" customHeight="1">
      <c r="A83" s="231"/>
      <c r="B83" s="232" t="s">
        <v>87</v>
      </c>
      <c r="C83" s="218">
        <f>'[1]재정운영'!$D$275</f>
        <v>3943688330</v>
      </c>
      <c r="D83" s="218">
        <f t="shared" si="8"/>
        <v>3943688.33</v>
      </c>
      <c r="E83" s="219"/>
      <c r="F83" s="218">
        <f t="shared" si="19"/>
        <v>0</v>
      </c>
      <c r="G83" s="220"/>
      <c r="H83" s="218">
        <f t="shared" si="18"/>
        <v>0</v>
      </c>
      <c r="I83" s="219"/>
      <c r="J83" s="218">
        <f t="shared" si="17"/>
        <v>0</v>
      </c>
      <c r="K83" s="218"/>
      <c r="L83" s="218"/>
      <c r="M83" s="221">
        <f t="shared" si="9"/>
        <v>3943688.33</v>
      </c>
      <c r="N83" s="233">
        <f>C83+E83+G83+I83-K83</f>
        <v>3943688330</v>
      </c>
      <c r="O83" s="223">
        <f t="shared" si="16"/>
        <v>0</v>
      </c>
    </row>
    <row r="84" spans="1:15" s="234" customFormat="1" ht="14.25" customHeight="1">
      <c r="A84" s="231"/>
      <c r="B84" s="232"/>
      <c r="C84" s="220"/>
      <c r="D84" s="218"/>
      <c r="E84" s="219"/>
      <c r="F84" s="218"/>
      <c r="G84" s="220"/>
      <c r="H84" s="218"/>
      <c r="I84" s="219"/>
      <c r="J84" s="218"/>
      <c r="K84" s="218"/>
      <c r="L84" s="218"/>
      <c r="M84" s="221"/>
      <c r="N84" s="233"/>
      <c r="O84" s="223">
        <f t="shared" si="16"/>
        <v>0</v>
      </c>
    </row>
    <row r="85" spans="1:15" s="230" customFormat="1" ht="14.25" customHeight="1">
      <c r="A85" s="225" t="s">
        <v>147</v>
      </c>
      <c r="B85" s="240"/>
      <c r="C85" s="227">
        <f>SUM(C86:C97)</f>
        <v>7851299885.209447</v>
      </c>
      <c r="D85" s="227">
        <f t="shared" si="8"/>
        <v>7851299.885209447</v>
      </c>
      <c r="E85" s="228">
        <f>SUM(E86:E97)</f>
        <v>49417147</v>
      </c>
      <c r="F85" s="227">
        <f aca="true" t="shared" si="20" ref="F85:F97">E85/1000</f>
        <v>49417.147</v>
      </c>
      <c r="G85" s="227">
        <f>SUM(G86:G97)</f>
        <v>0</v>
      </c>
      <c r="H85" s="227"/>
      <c r="I85" s="228">
        <f>SUM(I86:I97)</f>
        <v>7174804861</v>
      </c>
      <c r="J85" s="227">
        <f>I85/1000</f>
        <v>7174804.861</v>
      </c>
      <c r="K85" s="227"/>
      <c r="L85" s="227"/>
      <c r="M85" s="229">
        <f t="shared" si="9"/>
        <v>15075521.893209448</v>
      </c>
      <c r="N85" s="222">
        <f>SUM(N86:N97)</f>
        <v>15075521893.209448</v>
      </c>
      <c r="O85" s="223">
        <f>C85+E85+G85+I85-N85</f>
        <v>0</v>
      </c>
    </row>
    <row r="86" spans="1:15" s="234" customFormat="1" ht="14.25" customHeight="1" hidden="1">
      <c r="A86" s="231"/>
      <c r="B86" s="232" t="s">
        <v>154</v>
      </c>
      <c r="C86" s="218"/>
      <c r="D86" s="218">
        <f t="shared" si="8"/>
        <v>0</v>
      </c>
      <c r="E86" s="247"/>
      <c r="F86" s="218">
        <f t="shared" si="20"/>
        <v>0</v>
      </c>
      <c r="G86" s="218"/>
      <c r="H86" s="218">
        <f aca="true" t="shared" si="21" ref="H86:H97">G86/1000</f>
        <v>0</v>
      </c>
      <c r="I86" s="247"/>
      <c r="J86" s="218">
        <f aca="true" t="shared" si="22" ref="J86:J97">I86/1000</f>
        <v>0</v>
      </c>
      <c r="K86" s="218"/>
      <c r="L86" s="218"/>
      <c r="M86" s="221">
        <f t="shared" si="9"/>
        <v>0</v>
      </c>
      <c r="N86" s="233">
        <f aca="true" t="shared" si="23" ref="N86:N97">C86+E86+G86+I86-K86</f>
        <v>0</v>
      </c>
      <c r="O86" s="223">
        <f t="shared" si="16"/>
        <v>0</v>
      </c>
    </row>
    <row r="87" spans="1:15" s="234" customFormat="1" ht="14.25" customHeight="1">
      <c r="A87" s="231"/>
      <c r="B87" s="232" t="s">
        <v>234</v>
      </c>
      <c r="C87" s="218">
        <f>'[1]재정운영'!$D$287</f>
        <v>778000</v>
      </c>
      <c r="D87" s="218">
        <f t="shared" si="8"/>
        <v>778</v>
      </c>
      <c r="E87" s="247"/>
      <c r="F87" s="218">
        <f t="shared" si="20"/>
        <v>0</v>
      </c>
      <c r="G87" s="218"/>
      <c r="H87" s="218">
        <f t="shared" si="21"/>
        <v>0</v>
      </c>
      <c r="I87" s="247"/>
      <c r="J87" s="218">
        <f t="shared" si="22"/>
        <v>0</v>
      </c>
      <c r="K87" s="218"/>
      <c r="L87" s="218"/>
      <c r="M87" s="221">
        <f t="shared" si="9"/>
        <v>778</v>
      </c>
      <c r="N87" s="233">
        <f t="shared" si="23"/>
        <v>778000</v>
      </c>
      <c r="O87" s="223">
        <f t="shared" si="16"/>
        <v>0</v>
      </c>
    </row>
    <row r="88" spans="1:15" s="234" customFormat="1" ht="14.25" customHeight="1">
      <c r="A88" s="231"/>
      <c r="B88" s="236" t="s">
        <v>117</v>
      </c>
      <c r="C88" s="218">
        <f>'[1]재정운영'!$D$292</f>
        <v>2417090960</v>
      </c>
      <c r="D88" s="218">
        <f t="shared" si="8"/>
        <v>2417090.96</v>
      </c>
      <c r="E88" s="247">
        <f>'[2]재정운영'!$D$178</f>
        <v>1397339</v>
      </c>
      <c r="F88" s="218">
        <f t="shared" si="20"/>
        <v>1397.339</v>
      </c>
      <c r="G88" s="218"/>
      <c r="H88" s="218">
        <f t="shared" si="21"/>
        <v>0</v>
      </c>
      <c r="I88" s="247">
        <f>'[4]재정운영'!$B$110</f>
        <v>9680520</v>
      </c>
      <c r="J88" s="218">
        <f t="shared" si="22"/>
        <v>9680.52</v>
      </c>
      <c r="K88" s="218"/>
      <c r="L88" s="218"/>
      <c r="M88" s="221">
        <f t="shared" si="9"/>
        <v>2428168.819</v>
      </c>
      <c r="N88" s="233">
        <f t="shared" si="23"/>
        <v>2428168819</v>
      </c>
      <c r="O88" s="223">
        <f t="shared" si="16"/>
        <v>0</v>
      </c>
    </row>
    <row r="89" spans="1:15" s="234" customFormat="1" ht="14.25" customHeight="1">
      <c r="A89" s="231"/>
      <c r="B89" s="236" t="s">
        <v>118</v>
      </c>
      <c r="C89" s="218">
        <f>'[1]재정운영'!$D$300</f>
        <v>1452103867</v>
      </c>
      <c r="D89" s="218">
        <f t="shared" si="8"/>
        <v>1452103.867</v>
      </c>
      <c r="E89" s="247">
        <f>'[2]재정운영'!$D$184</f>
        <v>5728039</v>
      </c>
      <c r="F89" s="218">
        <f t="shared" si="20"/>
        <v>5728.039</v>
      </c>
      <c r="G89" s="218"/>
      <c r="H89" s="218">
        <f t="shared" si="21"/>
        <v>0</v>
      </c>
      <c r="I89" s="247"/>
      <c r="J89" s="218">
        <f t="shared" si="22"/>
        <v>0</v>
      </c>
      <c r="K89" s="218"/>
      <c r="L89" s="218"/>
      <c r="M89" s="221">
        <f t="shared" si="9"/>
        <v>1457831.906</v>
      </c>
      <c r="N89" s="233">
        <f t="shared" si="23"/>
        <v>1457831906</v>
      </c>
      <c r="O89" s="223">
        <f t="shared" si="16"/>
        <v>0</v>
      </c>
    </row>
    <row r="90" spans="1:15" s="234" customFormat="1" ht="14.25" customHeight="1">
      <c r="A90" s="231"/>
      <c r="B90" s="232" t="s">
        <v>119</v>
      </c>
      <c r="C90" s="218">
        <f>'[1]재정운영'!$D$312</f>
        <v>2429803416</v>
      </c>
      <c r="D90" s="218">
        <f t="shared" si="8"/>
        <v>2429803.416</v>
      </c>
      <c r="E90" s="247">
        <f>'[2]재정운영'!$D$190</f>
        <v>40599397</v>
      </c>
      <c r="F90" s="218">
        <f t="shared" si="20"/>
        <v>40599.397</v>
      </c>
      <c r="G90" s="218"/>
      <c r="H90" s="218">
        <f t="shared" si="21"/>
        <v>0</v>
      </c>
      <c r="I90" s="247">
        <f>'[4]재정운영'!$B$115</f>
        <v>7113346521</v>
      </c>
      <c r="J90" s="218">
        <f t="shared" si="22"/>
        <v>7113346.521</v>
      </c>
      <c r="K90" s="218"/>
      <c r="L90" s="218"/>
      <c r="M90" s="221">
        <f t="shared" si="9"/>
        <v>9583749.334</v>
      </c>
      <c r="N90" s="233">
        <f t="shared" si="23"/>
        <v>9583749334</v>
      </c>
      <c r="O90" s="223">
        <f t="shared" si="16"/>
        <v>0</v>
      </c>
    </row>
    <row r="91" spans="1:15" s="234" customFormat="1" ht="14.25" customHeight="1">
      <c r="A91" s="231"/>
      <c r="B91" s="232" t="s">
        <v>120</v>
      </c>
      <c r="C91" s="218">
        <f>'[1]재정운영'!$D$321</f>
        <v>613059046</v>
      </c>
      <c r="D91" s="218">
        <f t="shared" si="8"/>
        <v>613059.046</v>
      </c>
      <c r="E91" s="247"/>
      <c r="F91" s="218">
        <f t="shared" si="20"/>
        <v>0</v>
      </c>
      <c r="G91" s="218"/>
      <c r="H91" s="218">
        <f t="shared" si="21"/>
        <v>0</v>
      </c>
      <c r="I91" s="247">
        <f>'[4]재정운영'!$B$118</f>
        <v>292940</v>
      </c>
      <c r="J91" s="218">
        <f t="shared" si="22"/>
        <v>292.94</v>
      </c>
      <c r="K91" s="218"/>
      <c r="L91" s="218"/>
      <c r="M91" s="221">
        <f t="shared" si="9"/>
        <v>613351.986</v>
      </c>
      <c r="N91" s="233">
        <f t="shared" si="23"/>
        <v>613351986</v>
      </c>
      <c r="O91" s="223">
        <f t="shared" si="16"/>
        <v>0</v>
      </c>
    </row>
    <row r="92" spans="1:15" s="234" customFormat="1" ht="15.75" customHeight="1">
      <c r="A92" s="231"/>
      <c r="B92" s="232" t="s">
        <v>121</v>
      </c>
      <c r="C92" s="218">
        <f>'[1]재정운영'!$D$323</f>
        <v>395070489.2094473</v>
      </c>
      <c r="D92" s="218">
        <f t="shared" si="8"/>
        <v>395070.48920944735</v>
      </c>
      <c r="E92" s="247"/>
      <c r="F92" s="218">
        <f t="shared" si="20"/>
        <v>0</v>
      </c>
      <c r="G92" s="218"/>
      <c r="H92" s="218">
        <f t="shared" si="21"/>
        <v>0</v>
      </c>
      <c r="I92" s="247"/>
      <c r="J92" s="218">
        <f t="shared" si="22"/>
        <v>0</v>
      </c>
      <c r="K92" s="218"/>
      <c r="L92" s="218"/>
      <c r="M92" s="221">
        <f t="shared" si="9"/>
        <v>395070.48920944735</v>
      </c>
      <c r="N92" s="233">
        <f t="shared" si="23"/>
        <v>395070489.2094473</v>
      </c>
      <c r="O92" s="223">
        <f t="shared" si="16"/>
        <v>0</v>
      </c>
    </row>
    <row r="93" spans="1:15" s="234" customFormat="1" ht="15.75" customHeight="1">
      <c r="A93" s="231"/>
      <c r="B93" s="232" t="s">
        <v>161</v>
      </c>
      <c r="C93" s="218">
        <f>'[1]재정운영'!$D$341</f>
        <v>495733197</v>
      </c>
      <c r="D93" s="218">
        <f>C93/1000</f>
        <v>495733.197</v>
      </c>
      <c r="E93" s="247">
        <f>'[2]재정운영'!$D$198</f>
        <v>1692052</v>
      </c>
      <c r="F93" s="218">
        <f t="shared" si="20"/>
        <v>1692.052</v>
      </c>
      <c r="G93" s="218"/>
      <c r="H93" s="218">
        <f t="shared" si="21"/>
        <v>0</v>
      </c>
      <c r="I93" s="247">
        <f>'[4]재정운영'!$B$120</f>
        <v>5854950</v>
      </c>
      <c r="J93" s="218">
        <f t="shared" si="22"/>
        <v>5854.95</v>
      </c>
      <c r="K93" s="218"/>
      <c r="L93" s="218"/>
      <c r="M93" s="221">
        <f t="shared" si="9"/>
        <v>503280.199</v>
      </c>
      <c r="N93" s="233">
        <f t="shared" si="23"/>
        <v>503280199</v>
      </c>
      <c r="O93" s="223">
        <f t="shared" si="16"/>
        <v>0</v>
      </c>
    </row>
    <row r="94" spans="1:15" s="234" customFormat="1" ht="15.75" customHeight="1">
      <c r="A94" s="231"/>
      <c r="B94" s="232" t="s">
        <v>242</v>
      </c>
      <c r="C94" s="218"/>
      <c r="D94" s="218">
        <f>C94/1000</f>
        <v>0</v>
      </c>
      <c r="E94" s="247"/>
      <c r="F94" s="218">
        <f t="shared" si="20"/>
        <v>0</v>
      </c>
      <c r="G94" s="218"/>
      <c r="H94" s="218"/>
      <c r="I94" s="247"/>
      <c r="J94" s="218"/>
      <c r="K94" s="218"/>
      <c r="L94" s="218"/>
      <c r="M94" s="221"/>
      <c r="N94" s="233">
        <f t="shared" si="23"/>
        <v>0</v>
      </c>
      <c r="O94" s="223">
        <f t="shared" si="16"/>
        <v>0</v>
      </c>
    </row>
    <row r="95" spans="1:15" s="234" customFormat="1" ht="15.75" customHeight="1">
      <c r="A95" s="231"/>
      <c r="B95" s="232" t="s">
        <v>243</v>
      </c>
      <c r="C95" s="218"/>
      <c r="D95" s="218">
        <f>C95/1000</f>
        <v>0</v>
      </c>
      <c r="E95" s="219"/>
      <c r="F95" s="218">
        <f t="shared" si="20"/>
        <v>0</v>
      </c>
      <c r="G95" s="220"/>
      <c r="H95" s="218"/>
      <c r="I95" s="219">
        <f>'[4]재정운영'!$B$122</f>
        <v>41730</v>
      </c>
      <c r="J95" s="218"/>
      <c r="K95" s="218"/>
      <c r="L95" s="218"/>
      <c r="M95" s="221"/>
      <c r="N95" s="233">
        <f t="shared" si="23"/>
        <v>41730</v>
      </c>
      <c r="O95" s="223">
        <f t="shared" si="16"/>
        <v>0</v>
      </c>
    </row>
    <row r="96" spans="1:15" s="234" customFormat="1" ht="15.75" customHeight="1">
      <c r="A96" s="231"/>
      <c r="B96" s="232" t="s">
        <v>244</v>
      </c>
      <c r="C96" s="218"/>
      <c r="D96" s="218">
        <f>C96/1000</f>
        <v>0</v>
      </c>
      <c r="E96" s="219"/>
      <c r="F96" s="218">
        <f t="shared" si="20"/>
        <v>0</v>
      </c>
      <c r="G96" s="220"/>
      <c r="H96" s="218"/>
      <c r="I96" s="219"/>
      <c r="J96" s="218"/>
      <c r="K96" s="218"/>
      <c r="L96" s="218"/>
      <c r="M96" s="221"/>
      <c r="N96" s="233">
        <f t="shared" si="23"/>
        <v>0</v>
      </c>
      <c r="O96" s="223">
        <f t="shared" si="16"/>
        <v>0</v>
      </c>
    </row>
    <row r="97" spans="1:15" s="234" customFormat="1" ht="14.25" customHeight="1">
      <c r="A97" s="231"/>
      <c r="B97" s="236" t="s">
        <v>157</v>
      </c>
      <c r="C97" s="218">
        <f>'[1]재정운영'!$D$360</f>
        <v>47660910</v>
      </c>
      <c r="D97" s="218">
        <f t="shared" si="8"/>
        <v>47660.91</v>
      </c>
      <c r="E97" s="219">
        <f>'[2]재정운영'!$D$201</f>
        <v>320</v>
      </c>
      <c r="F97" s="218">
        <f t="shared" si="20"/>
        <v>0.32</v>
      </c>
      <c r="G97" s="220"/>
      <c r="H97" s="218">
        <f t="shared" si="21"/>
        <v>0</v>
      </c>
      <c r="I97" s="219">
        <f>'[4]재정운영'!$B$124</f>
        <v>45588200</v>
      </c>
      <c r="J97" s="218">
        <f t="shared" si="22"/>
        <v>45588.2</v>
      </c>
      <c r="K97" s="218"/>
      <c r="L97" s="218"/>
      <c r="M97" s="221">
        <f t="shared" si="9"/>
        <v>93249.43</v>
      </c>
      <c r="N97" s="233">
        <f t="shared" si="23"/>
        <v>93249430</v>
      </c>
      <c r="O97" s="223">
        <f t="shared" si="16"/>
        <v>0</v>
      </c>
    </row>
    <row r="98" spans="1:15" s="234" customFormat="1" ht="14.25" customHeight="1">
      <c r="A98" s="231"/>
      <c r="B98" s="236"/>
      <c r="C98" s="218"/>
      <c r="D98" s="218"/>
      <c r="E98" s="219"/>
      <c r="F98" s="218"/>
      <c r="G98" s="220"/>
      <c r="H98" s="218"/>
      <c r="I98" s="219"/>
      <c r="J98" s="218"/>
      <c r="K98" s="218"/>
      <c r="L98" s="218"/>
      <c r="M98" s="221"/>
      <c r="N98" s="233"/>
      <c r="O98" s="223">
        <f t="shared" si="16"/>
        <v>0</v>
      </c>
    </row>
    <row r="99" spans="1:15" s="230" customFormat="1" ht="14.25" customHeight="1">
      <c r="A99" s="225" t="s">
        <v>149</v>
      </c>
      <c r="B99" s="226"/>
      <c r="C99" s="227">
        <f aca="true" t="shared" si="24" ref="C99:K99">C30+C36+C66+C74+C85</f>
        <v>207068080071.20944</v>
      </c>
      <c r="D99" s="227">
        <f t="shared" si="24"/>
        <v>207068080.07120943</v>
      </c>
      <c r="E99" s="227">
        <f t="shared" si="24"/>
        <v>3080291725</v>
      </c>
      <c r="F99" s="227">
        <f t="shared" si="24"/>
        <v>3080291.725</v>
      </c>
      <c r="G99" s="227">
        <f t="shared" si="24"/>
        <v>864784170</v>
      </c>
      <c r="H99" s="227">
        <f t="shared" si="24"/>
        <v>864784.1699999999</v>
      </c>
      <c r="I99" s="227">
        <f t="shared" si="24"/>
        <v>19528340212</v>
      </c>
      <c r="J99" s="227">
        <f t="shared" si="24"/>
        <v>19528340.211999997</v>
      </c>
      <c r="K99" s="227">
        <f t="shared" si="24"/>
        <v>0</v>
      </c>
      <c r="L99" s="227" t="s">
        <v>7</v>
      </c>
      <c r="M99" s="229">
        <f>M30+M36+M66+M74+M85</f>
        <v>226758786.17820945</v>
      </c>
      <c r="N99" s="222">
        <f>N30+N36+N66+N74+N85</f>
        <v>226758786178.20944</v>
      </c>
      <c r="O99" s="223">
        <f t="shared" si="16"/>
        <v>3782710000</v>
      </c>
    </row>
    <row r="100" spans="1:15" s="234" customFormat="1" ht="14.25" customHeight="1">
      <c r="A100" s="231"/>
      <c r="B100" s="236"/>
      <c r="C100" s="220"/>
      <c r="D100" s="218"/>
      <c r="E100" s="219"/>
      <c r="F100" s="218"/>
      <c r="G100" s="220"/>
      <c r="H100" s="218"/>
      <c r="I100" s="219"/>
      <c r="J100" s="218"/>
      <c r="K100" s="218"/>
      <c r="L100" s="218"/>
      <c r="M100" s="221"/>
      <c r="N100" s="233"/>
      <c r="O100" s="223">
        <f t="shared" si="16"/>
        <v>0</v>
      </c>
    </row>
    <row r="101" spans="1:15" s="230" customFormat="1" ht="14.25" customHeight="1">
      <c r="A101" s="290" t="s">
        <v>148</v>
      </c>
      <c r="B101" s="291"/>
      <c r="C101" s="227">
        <f aca="true" t="shared" si="25" ref="C101:K101">C26-C99</f>
        <v>90443161320.79056</v>
      </c>
      <c r="D101" s="227">
        <f t="shared" si="25"/>
        <v>90443161.32079059</v>
      </c>
      <c r="E101" s="227">
        <f t="shared" si="25"/>
        <v>3582333665</v>
      </c>
      <c r="F101" s="227">
        <f t="shared" si="25"/>
        <v>3582333.6649999996</v>
      </c>
      <c r="G101" s="227">
        <f t="shared" si="25"/>
        <v>1329458047</v>
      </c>
      <c r="H101" s="227">
        <f t="shared" si="25"/>
        <v>1329458.0470000003</v>
      </c>
      <c r="I101" s="48">
        <f t="shared" si="25"/>
        <v>-5729540624</v>
      </c>
      <c r="J101" s="227">
        <f t="shared" si="25"/>
        <v>-5729540.623999998</v>
      </c>
      <c r="K101" s="227">
        <f t="shared" si="25"/>
        <v>0</v>
      </c>
      <c r="L101" s="227" t="s">
        <v>7</v>
      </c>
      <c r="M101" s="229">
        <f>M26-M99</f>
        <v>89625412.4087905</v>
      </c>
      <c r="N101" s="222">
        <f>N26-N99</f>
        <v>89625412408.79056</v>
      </c>
      <c r="O101" s="223">
        <f t="shared" si="16"/>
        <v>0</v>
      </c>
    </row>
    <row r="102" spans="1:15" s="234" customFormat="1" ht="14.25" customHeight="1">
      <c r="A102" s="231"/>
      <c r="B102" s="236"/>
      <c r="C102" s="218"/>
      <c r="D102" s="218"/>
      <c r="E102" s="219"/>
      <c r="F102" s="218"/>
      <c r="G102" s="220"/>
      <c r="H102" s="218"/>
      <c r="I102" s="219"/>
      <c r="J102" s="218"/>
      <c r="K102" s="218"/>
      <c r="L102" s="218"/>
      <c r="M102" s="221"/>
      <c r="N102" s="233"/>
      <c r="O102" s="223">
        <f t="shared" si="16"/>
        <v>0</v>
      </c>
    </row>
    <row r="103" spans="1:15" ht="14.25" customHeight="1" thickBot="1">
      <c r="A103" s="253"/>
      <c r="B103" s="254"/>
      <c r="C103" s="255"/>
      <c r="D103" s="255"/>
      <c r="E103" s="256"/>
      <c r="F103" s="257"/>
      <c r="G103" s="258"/>
      <c r="H103" s="257"/>
      <c r="I103" s="256"/>
      <c r="J103" s="257"/>
      <c r="K103" s="257"/>
      <c r="L103" s="257"/>
      <c r="M103" s="259"/>
      <c r="N103" s="260"/>
      <c r="O103" s="223">
        <f t="shared" si="16"/>
        <v>0</v>
      </c>
    </row>
    <row r="104" ht="14.25" customHeight="1"/>
    <row r="105" ht="13.5" hidden="1">
      <c r="N105" s="262">
        <f>C101+E101+G101+I101</f>
        <v>89625412408.79056</v>
      </c>
    </row>
    <row r="106" ht="13.5" hidden="1">
      <c r="N106" s="223" t="s">
        <v>7</v>
      </c>
    </row>
    <row r="107" spans="2:15" s="261" customFormat="1" ht="13.5" hidden="1">
      <c r="B107" s="263" t="s">
        <v>204</v>
      </c>
      <c r="C107" s="261">
        <f aca="true" t="shared" si="26" ref="C107:K107">C26-C99-C101</f>
        <v>0</v>
      </c>
      <c r="D107" s="261">
        <f t="shared" si="26"/>
        <v>0</v>
      </c>
      <c r="E107" s="261">
        <f t="shared" si="26"/>
        <v>0</v>
      </c>
      <c r="F107" s="261">
        <f t="shared" si="26"/>
        <v>0</v>
      </c>
      <c r="G107" s="261">
        <f t="shared" si="26"/>
        <v>0</v>
      </c>
      <c r="H107" s="261">
        <f t="shared" si="26"/>
        <v>0</v>
      </c>
      <c r="I107" s="261">
        <f t="shared" si="26"/>
        <v>0</v>
      </c>
      <c r="J107" s="261">
        <f t="shared" si="26"/>
        <v>0</v>
      </c>
      <c r="K107" s="261">
        <f t="shared" si="26"/>
        <v>0</v>
      </c>
      <c r="L107" s="264" t="s">
        <v>89</v>
      </c>
      <c r="M107" s="261">
        <f>M26-M99-M101</f>
        <v>0</v>
      </c>
      <c r="N107" s="261">
        <f>N26-N99-N101</f>
        <v>0</v>
      </c>
      <c r="O107" s="223"/>
    </row>
    <row r="108" spans="2:8" ht="13.5" hidden="1">
      <c r="B108" s="263"/>
      <c r="H108" s="223" t="s">
        <v>122</v>
      </c>
    </row>
    <row r="109" ht="13.5" hidden="1">
      <c r="B109" s="263"/>
    </row>
    <row r="113" spans="3:4" ht="13.5">
      <c r="C113" s="264" t="s">
        <v>7</v>
      </c>
      <c r="D113" s="264"/>
    </row>
  </sheetData>
  <mergeCells count="4">
    <mergeCell ref="A101:B101"/>
    <mergeCell ref="A1:N1"/>
    <mergeCell ref="A3:N3"/>
    <mergeCell ref="A5:B5"/>
  </mergeCells>
  <printOptions horizontalCentered="1"/>
  <pageMargins left="0.2" right="0.4" top="0.984251968503937" bottom="0.9448818897637796" header="0.5118110236220472" footer="0.6692913385826772"/>
  <pageSetup horizontalDpi="600" verticalDpi="600" orientation="portrait" paperSize="9" scale="7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HHG</dc:creator>
  <cp:keywords/>
  <dc:description/>
  <cp:lastModifiedBy>복식부기담당</cp:lastModifiedBy>
  <cp:lastPrinted>2008-06-11T06:27:59Z</cp:lastPrinted>
  <dcterms:created xsi:type="dcterms:W3CDTF">2005-05-31T04:50:56Z</dcterms:created>
  <dcterms:modified xsi:type="dcterms:W3CDTF">2008-06-11T06:28:05Z</dcterms:modified>
  <cp:category/>
  <cp:version/>
  <cp:contentType/>
  <cp:contentStatus/>
</cp:coreProperties>
</file>