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20" windowWidth="13665" windowHeight="8610" tabRatio="682" activeTab="0"/>
  </bookViews>
  <sheets>
    <sheet name="재정상태" sheetId="1" r:id="rId1"/>
    <sheet name="재정운영" sheetId="2" r:id="rId2"/>
    <sheet name="순자산변동" sheetId="3" r:id="rId3"/>
  </sheets>
  <externalReferences>
    <externalReference r:id="rId6"/>
  </externalReferences>
  <definedNames>
    <definedName name="_xlnm.Print_Area" localSheetId="2">'순자산변동'!$A$1:$V$18</definedName>
    <definedName name="_xlnm.Print_Area" localSheetId="0">'재정상태'!$A$1:$V$52</definedName>
    <definedName name="_xlnm.Print_Area" localSheetId="1">'재정운영'!$A$1:$V$81</definedName>
    <definedName name="_xlnm.Print_Titles" localSheetId="0">'재정상태'!$A:$A,'재정상태'!$6:$6</definedName>
    <definedName name="_xlnm.Print_Titles" localSheetId="1">'재정운영'!$6:$6</definedName>
  </definedNames>
  <calcPr fullCalcOnLoad="1"/>
</workbook>
</file>

<file path=xl/sharedStrings.xml><?xml version="1.0" encoding="utf-8"?>
<sst xmlns="http://schemas.openxmlformats.org/spreadsheetml/2006/main" count="165" uniqueCount="135">
  <si>
    <t xml:space="preserve">  현금및현금성자산</t>
  </si>
  <si>
    <t>1.유동자산</t>
  </si>
  <si>
    <t>2.투자자산</t>
  </si>
  <si>
    <t>(부채및순자산총계)</t>
  </si>
  <si>
    <t>운영차액</t>
  </si>
  <si>
    <t>1.유동부채</t>
  </si>
  <si>
    <t xml:space="preserve"> </t>
  </si>
  <si>
    <t xml:space="preserve">  단기대여금</t>
  </si>
  <si>
    <t xml:space="preserve">      단기민간융자금</t>
  </si>
  <si>
    <t xml:space="preserve">      단기금융상품</t>
  </si>
  <si>
    <t xml:space="preserve">      장기금융상품</t>
  </si>
  <si>
    <t xml:space="preserve">      장기민간융자금</t>
  </si>
  <si>
    <t xml:space="preserve">  단기금융상품</t>
  </si>
  <si>
    <t xml:space="preserve">  기타유동자산</t>
  </si>
  <si>
    <t>(자산총계)</t>
  </si>
  <si>
    <t>(단위: 원)</t>
  </si>
  <si>
    <t xml:space="preserve">      미수수익</t>
  </si>
  <si>
    <t xml:space="preserve">  장기금융상품</t>
  </si>
  <si>
    <t xml:space="preserve">  장기대여금</t>
  </si>
  <si>
    <t>2.장기차입부채</t>
  </si>
  <si>
    <t>(부채총계)</t>
  </si>
  <si>
    <t>(순 자 산)</t>
  </si>
  <si>
    <t xml:space="preserve">    이자수익</t>
  </si>
  <si>
    <t xml:space="preserve">    과오납환부금</t>
  </si>
  <si>
    <t xml:space="preserve">    기타운영비</t>
  </si>
  <si>
    <t xml:space="preserve">    민간장학금</t>
  </si>
  <si>
    <t xml:space="preserve">    사업수익</t>
  </si>
  <si>
    <t xml:space="preserve">  기타이전비용</t>
  </si>
  <si>
    <t xml:space="preserve">    민간재해보상금</t>
  </si>
  <si>
    <t xml:space="preserve">  기타인건비</t>
  </si>
  <si>
    <t xml:space="preserve">    기타이전비용</t>
  </si>
  <si>
    <t>비   용</t>
  </si>
  <si>
    <t xml:space="preserve">  경상세외수익</t>
  </si>
  <si>
    <t>1. 인건비</t>
  </si>
  <si>
    <t xml:space="preserve">  민간장학금</t>
  </si>
  <si>
    <t>순자산변동보고서</t>
  </si>
  <si>
    <t>1. 기초순자산</t>
  </si>
  <si>
    <t xml:space="preserve">    기타순자산의 증가</t>
  </si>
  <si>
    <t xml:space="preserve">    기타순자산의 감소</t>
  </si>
  <si>
    <t xml:space="preserve"> </t>
  </si>
  <si>
    <t xml:space="preserve">      현금과예금</t>
  </si>
  <si>
    <t xml:space="preserve">  임시세외수익</t>
  </si>
  <si>
    <t xml:space="preserve">   회계간전입금수익</t>
  </si>
  <si>
    <t xml:space="preserve">    과태료및범칙금수익</t>
  </si>
  <si>
    <t xml:space="preserve">    기타임시세외수익</t>
  </si>
  <si>
    <t xml:space="preserve"> 2. 정부간이전수익</t>
  </si>
  <si>
    <t xml:space="preserve">    시도비보조금</t>
  </si>
  <si>
    <t xml:space="preserve">  시도비보조금</t>
  </si>
  <si>
    <t xml:space="preserve">  민간보조금</t>
  </si>
  <si>
    <t xml:space="preserve">    민간생계지원보조금</t>
  </si>
  <si>
    <t xml:space="preserve">    기타민간보조금</t>
  </si>
  <si>
    <t xml:space="preserve">  이차보전금</t>
  </si>
  <si>
    <t xml:space="preserve">    이차보전금</t>
  </si>
  <si>
    <t xml:space="preserve">  지급수수료</t>
  </si>
  <si>
    <t xml:space="preserve">    지급수수료</t>
  </si>
  <si>
    <t xml:space="preserve">    징수교부금</t>
  </si>
  <si>
    <t xml:space="preserve">  홍보및광고비</t>
  </si>
  <si>
    <t xml:space="preserve">    홍보및광고비</t>
  </si>
  <si>
    <t xml:space="preserve">    민간보상금</t>
  </si>
  <si>
    <t xml:space="preserve">  집기비품</t>
  </si>
  <si>
    <t xml:space="preserve">      집기비품</t>
  </si>
  <si>
    <t xml:space="preserve">  건설중인사회기반시설</t>
  </si>
  <si>
    <t xml:space="preserve">      건설중인사회기반시설</t>
  </si>
  <si>
    <t xml:space="preserve">      유동성장기차입금</t>
  </si>
  <si>
    <t xml:space="preserve">  유동성장기차입부채</t>
  </si>
  <si>
    <t xml:space="preserve">  장기차입금</t>
  </si>
  <si>
    <t xml:space="preserve">      장기차입금</t>
  </si>
  <si>
    <t xml:space="preserve">      미수과태료및범칙금</t>
  </si>
  <si>
    <t xml:space="preserve">  미수세외수입금</t>
  </si>
  <si>
    <t xml:space="preserve">  집기비품감가상각누게액</t>
  </si>
  <si>
    <t xml:space="preserve">      집기비품감가상각누계액</t>
  </si>
  <si>
    <t xml:space="preserve">  징수교부금</t>
  </si>
  <si>
    <t xml:space="preserve">  일반유형자산감가상각비</t>
  </si>
  <si>
    <t xml:space="preserve">    집기비품감가상각비</t>
  </si>
  <si>
    <t xml:space="preserve">      장기예수금</t>
  </si>
  <si>
    <t xml:space="preserve">    전출금비용</t>
  </si>
  <si>
    <t xml:space="preserve">  전출금비용</t>
  </si>
  <si>
    <t xml:space="preserve">    징수교부금수익</t>
  </si>
  <si>
    <t xml:space="preserve">   시도비보조금수익</t>
  </si>
  <si>
    <t xml:space="preserve">    민간포상금</t>
  </si>
  <si>
    <t xml:space="preserve">  주민편의시설수선유지비</t>
  </si>
  <si>
    <t xml:space="preserve">   체육시설수선유지비</t>
  </si>
  <si>
    <t xml:space="preserve">  사회기반시설수선유지비</t>
  </si>
  <si>
    <t xml:space="preserve">   도로수선유지비</t>
  </si>
  <si>
    <t xml:space="preserve">   수질정화시설수선유지비</t>
  </si>
  <si>
    <t xml:space="preserve">   기타사회기반시설수선유지비</t>
  </si>
  <si>
    <t xml:space="preserve">   하천부속시설수선유지비</t>
  </si>
  <si>
    <t xml:space="preserve">  소모품비</t>
  </si>
  <si>
    <t xml:space="preserve">    소모품비</t>
  </si>
  <si>
    <t xml:space="preserve">  임차료</t>
  </si>
  <si>
    <t xml:space="preserve">    임차료</t>
  </si>
  <si>
    <t xml:space="preserve">     시도비보조금수익</t>
  </si>
  <si>
    <t>재정상태보고서</t>
  </si>
  <si>
    <t>2007년 12월 31일 현재</t>
  </si>
  <si>
    <t>자산-부채-순자산=0</t>
  </si>
  <si>
    <t>자산-부채및순자산=0</t>
  </si>
  <si>
    <t>재정운영보고서</t>
  </si>
  <si>
    <t>2007년 1월 1일 부터  2007년 12월 31일 까지</t>
  </si>
  <si>
    <t xml:space="preserve">     회계간전입금수익</t>
  </si>
  <si>
    <t xml:space="preserve">    일용인부인건비</t>
  </si>
  <si>
    <t xml:space="preserve">  기타운영비</t>
  </si>
  <si>
    <t>수익-비용-운영차액=0</t>
  </si>
  <si>
    <t>기능구분(관)</t>
  </si>
  <si>
    <t>순자산-기말순자산=0</t>
  </si>
  <si>
    <t>과  목</t>
  </si>
  <si>
    <t>합   계</t>
  </si>
  <si>
    <t>합계-회계별=0</t>
  </si>
  <si>
    <t>3.일반유형자산</t>
  </si>
  <si>
    <t>4.사회기반시설</t>
  </si>
  <si>
    <t>수   익</t>
  </si>
  <si>
    <t xml:space="preserve"> 1. 자체조달수익</t>
  </si>
  <si>
    <t xml:space="preserve"> 3. 기타수익</t>
  </si>
  <si>
    <t>5. 기타비용</t>
  </si>
  <si>
    <t>2. 운영차액</t>
  </si>
  <si>
    <t>3. 순자산의 증가</t>
  </si>
  <si>
    <t>4. 순자산의 감소</t>
  </si>
  <si>
    <t>5. 기말순자산</t>
  </si>
  <si>
    <t>사천시 기금회계</t>
  </si>
  <si>
    <t>인재육성
 장학기금</t>
  </si>
  <si>
    <t>재난관리기금</t>
  </si>
  <si>
    <t>기초생활보장
수급자장학기금</t>
  </si>
  <si>
    <t>노인복지기금</t>
  </si>
  <si>
    <t>기초생활
 보장기금</t>
  </si>
  <si>
    <t>여성발전기금</t>
  </si>
  <si>
    <t>체육진흥기금</t>
  </si>
  <si>
    <t>식품진흥기금</t>
  </si>
  <si>
    <t>1. 운영비</t>
  </si>
  <si>
    <t>2. 정부간이전비용</t>
  </si>
  <si>
    <t>일반행정</t>
  </si>
  <si>
    <t>국토자원</t>
  </si>
  <si>
    <t>사회보장</t>
  </si>
  <si>
    <t>교육문화</t>
  </si>
  <si>
    <t>보건생활</t>
  </si>
  <si>
    <t>2. 기타이전비용</t>
  </si>
  <si>
    <t>기초계상분 오류추정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</si>
</sst>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,,"/>
    <numFmt numFmtId="178" formatCode="0_);[Red]\(0\)"/>
    <numFmt numFmtId="179" formatCode="0_);\(0\)"/>
    <numFmt numFmtId="180" formatCode="#,##0_);\(#,##0\)"/>
    <numFmt numFmtId="181" formatCode="#,##0_);[Red]\(#,##0\)"/>
    <numFmt numFmtId="182" formatCode="0_ "/>
    <numFmt numFmtId="183" formatCode="&quot;\&quot;#,##0"/>
    <numFmt numFmtId="184" formatCode="mm&quot;월&quot;\ dd&quot;일&quot;"/>
    <numFmt numFmtId="185" formatCode="0.0%"/>
  </numFmts>
  <fonts count="1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바탕"/>
      <family val="1"/>
    </font>
    <font>
      <sz val="10"/>
      <name val="바탕"/>
      <family val="1"/>
    </font>
    <font>
      <b/>
      <sz val="18"/>
      <name val="양재튼튼체B"/>
      <family val="1"/>
    </font>
    <font>
      <sz val="10"/>
      <name val="양재튼튼체B"/>
      <family val="1"/>
    </font>
    <font>
      <sz val="18"/>
      <name val="HY헤드라인M"/>
      <family val="1"/>
    </font>
    <font>
      <sz val="10"/>
      <name val="HY헤드라인M"/>
      <family val="1"/>
    </font>
    <font>
      <sz val="11"/>
      <name val="바탕"/>
      <family val="1"/>
    </font>
    <font>
      <b/>
      <sz val="10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41" fontId="5" fillId="0" borderId="0" xfId="17" applyFont="1" applyAlignment="1">
      <alignment vertical="center"/>
    </xf>
    <xf numFmtId="41" fontId="5" fillId="0" borderId="0" xfId="17" applyFont="1" applyAlignment="1">
      <alignment horizontal="right" vertical="center"/>
    </xf>
    <xf numFmtId="0" fontId="5" fillId="0" borderId="0" xfId="21" applyFont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41" fontId="4" fillId="0" borderId="1" xfId="17" applyFont="1" applyBorder="1" applyAlignment="1">
      <alignment vertical="center" shrinkToFit="1"/>
    </xf>
    <xf numFmtId="0" fontId="4" fillId="0" borderId="0" xfId="21" applyFont="1" applyAlignment="1">
      <alignment vertical="center"/>
      <protection/>
    </xf>
    <xf numFmtId="41" fontId="5" fillId="0" borderId="1" xfId="17" applyFont="1" applyBorder="1" applyAlignment="1">
      <alignment vertical="center" shrinkToFit="1"/>
    </xf>
    <xf numFmtId="41" fontId="5" fillId="0" borderId="1" xfId="17" applyFont="1" applyFill="1" applyBorder="1" applyAlignment="1">
      <alignment vertical="center" shrinkToFit="1"/>
    </xf>
    <xf numFmtId="0" fontId="5" fillId="0" borderId="0" xfId="21" applyFont="1" applyFill="1" applyAlignment="1">
      <alignment vertical="center"/>
      <protection/>
    </xf>
    <xf numFmtId="41" fontId="4" fillId="0" borderId="1" xfId="17" applyFont="1" applyFill="1" applyBorder="1" applyAlignment="1">
      <alignment vertical="center" shrinkToFit="1"/>
    </xf>
    <xf numFmtId="41" fontId="4" fillId="0" borderId="2" xfId="17" applyFont="1" applyFill="1" applyBorder="1" applyAlignment="1">
      <alignment vertical="center" shrinkToFit="1"/>
    </xf>
    <xf numFmtId="41" fontId="5" fillId="0" borderId="0" xfId="17" applyFont="1" applyBorder="1" applyAlignment="1">
      <alignment vertical="center" shrinkToFit="1"/>
    </xf>
    <xf numFmtId="0" fontId="5" fillId="0" borderId="0" xfId="21" applyFont="1" applyAlignment="1">
      <alignment horizontal="left" vertical="center"/>
      <protection/>
    </xf>
    <xf numFmtId="41" fontId="5" fillId="0" borderId="2" xfId="17" applyFont="1" applyFill="1" applyBorder="1" applyAlignment="1">
      <alignment vertical="center" shrinkToFit="1"/>
    </xf>
    <xf numFmtId="41" fontId="4" fillId="0" borderId="0" xfId="17" applyFont="1" applyFill="1" applyBorder="1" applyAlignment="1">
      <alignment vertical="center" shrinkToFit="1"/>
    </xf>
    <xf numFmtId="41" fontId="5" fillId="0" borderId="0" xfId="17" applyFont="1" applyFill="1" applyBorder="1" applyAlignment="1">
      <alignment vertical="center" shrinkToFit="1"/>
    </xf>
    <xf numFmtId="0" fontId="4" fillId="0" borderId="3" xfId="21" applyFont="1" applyBorder="1" applyAlignment="1">
      <alignment vertical="center" shrinkToFit="1"/>
      <protection/>
    </xf>
    <xf numFmtId="0" fontId="5" fillId="0" borderId="3" xfId="21" applyFont="1" applyFill="1" applyBorder="1" applyAlignment="1">
      <alignment vertical="center" shrinkToFit="1"/>
      <protection/>
    </xf>
    <xf numFmtId="0" fontId="5" fillId="0" borderId="3" xfId="21" applyFont="1" applyBorder="1" applyAlignment="1">
      <alignment vertical="center" shrinkToFit="1"/>
      <protection/>
    </xf>
    <xf numFmtId="0" fontId="4" fillId="0" borderId="3" xfId="21" applyFont="1" applyBorder="1" applyAlignment="1">
      <alignment horizontal="left" vertical="center"/>
      <protection/>
    </xf>
    <xf numFmtId="0" fontId="5" fillId="0" borderId="3" xfId="21" applyFont="1" applyBorder="1" applyAlignment="1">
      <alignment horizontal="left" vertical="center" shrinkToFit="1"/>
      <protection/>
    </xf>
    <xf numFmtId="0" fontId="5" fillId="0" borderId="3" xfId="21" applyFont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center" vertical="center" shrinkToFit="1"/>
      <protection/>
    </xf>
    <xf numFmtId="0" fontId="4" fillId="0" borderId="3" xfId="21" applyFont="1" applyBorder="1" applyAlignment="1">
      <alignment horizontal="left" vertical="center" shrinkToFit="1"/>
      <protection/>
    </xf>
    <xf numFmtId="0" fontId="5" fillId="0" borderId="4" xfId="21" applyFont="1" applyBorder="1" applyAlignment="1">
      <alignment horizontal="left" vertical="center"/>
      <protection/>
    </xf>
    <xf numFmtId="41" fontId="5" fillId="0" borderId="5" xfId="17" applyFont="1" applyBorder="1" applyAlignment="1">
      <alignment vertical="center"/>
    </xf>
    <xf numFmtId="41" fontId="5" fillId="0" borderId="6" xfId="17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6" fillId="0" borderId="0" xfId="17" applyFont="1" applyAlignment="1">
      <alignment horizontal="right" vertical="center"/>
    </xf>
    <xf numFmtId="41" fontId="6" fillId="0" borderId="0" xfId="17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4" fillId="0" borderId="3" xfId="17" applyFont="1" applyFill="1" applyBorder="1" applyAlignment="1">
      <alignment horizontal="center" vertical="center" shrinkToFit="1"/>
    </xf>
    <xf numFmtId="41" fontId="4" fillId="0" borderId="3" xfId="17" applyFont="1" applyFill="1" applyBorder="1" applyAlignment="1">
      <alignment horizontal="left" vertical="center" shrinkToFit="1"/>
    </xf>
    <xf numFmtId="41" fontId="5" fillId="0" borderId="3" xfId="17" applyFont="1" applyFill="1" applyBorder="1" applyAlignment="1">
      <alignment horizontal="left" vertical="center" shrinkToFit="1"/>
    </xf>
    <xf numFmtId="0" fontId="4" fillId="0" borderId="0" xfId="21" applyFont="1" applyFill="1" applyBorder="1" applyAlignment="1">
      <alignment vertical="center"/>
      <protection/>
    </xf>
    <xf numFmtId="41" fontId="4" fillId="0" borderId="7" xfId="17" applyFont="1" applyFill="1" applyBorder="1" applyAlignment="1">
      <alignment horizontal="center" vertical="center" wrapText="1"/>
    </xf>
    <xf numFmtId="41" fontId="4" fillId="0" borderId="8" xfId="17" applyFont="1" applyFill="1" applyBorder="1" applyAlignment="1">
      <alignment horizontal="center" vertical="center"/>
    </xf>
    <xf numFmtId="41" fontId="4" fillId="0" borderId="8" xfId="17" applyFont="1" applyFill="1" applyBorder="1" applyAlignment="1">
      <alignment horizontal="center" vertical="center" wrapText="1"/>
    </xf>
    <xf numFmtId="0" fontId="4" fillId="0" borderId="9" xfId="21" applyFont="1" applyFill="1" applyBorder="1" applyAlignment="1">
      <alignment horizontal="center" vertical="center"/>
      <protection/>
    </xf>
    <xf numFmtId="41" fontId="4" fillId="0" borderId="10" xfId="17" applyFont="1" applyFill="1" applyBorder="1" applyAlignment="1">
      <alignment horizontal="center" vertical="center" wrapText="1"/>
    </xf>
    <xf numFmtId="41" fontId="4" fillId="0" borderId="11" xfId="17" applyFont="1" applyFill="1" applyBorder="1" applyAlignment="1">
      <alignment vertical="center" shrinkToFit="1"/>
    </xf>
    <xf numFmtId="41" fontId="5" fillId="0" borderId="11" xfId="17" applyFont="1" applyBorder="1" applyAlignment="1">
      <alignment vertical="center" shrinkToFit="1"/>
    </xf>
    <xf numFmtId="0" fontId="5" fillId="0" borderId="12" xfId="2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5" fillId="0" borderId="13" xfId="17" applyFont="1" applyFill="1" applyBorder="1" applyAlignment="1">
      <alignment horizontal="left" vertical="center" shrinkToFit="1"/>
    </xf>
    <xf numFmtId="41" fontId="7" fillId="0" borderId="0" xfId="17" applyFont="1" applyAlignment="1">
      <alignment horizontal="center" vertical="center"/>
    </xf>
    <xf numFmtId="41" fontId="4" fillId="0" borderId="1" xfId="17" applyFont="1" applyBorder="1" applyAlignment="1">
      <alignment vertical="center"/>
    </xf>
    <xf numFmtId="41" fontId="4" fillId="0" borderId="2" xfId="17" applyFont="1" applyBorder="1" applyAlignment="1">
      <alignment vertical="center"/>
    </xf>
    <xf numFmtId="41" fontId="0" fillId="0" borderId="0" xfId="17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1" fontId="4" fillId="0" borderId="5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21" applyFont="1" applyFill="1" applyBorder="1" applyAlignment="1">
      <alignment horizontal="center" vertical="center"/>
      <protection/>
    </xf>
    <xf numFmtId="41" fontId="4" fillId="0" borderId="1" xfId="17" applyFont="1" applyFill="1" applyBorder="1" applyAlignment="1">
      <alignment horizontal="center" vertical="center"/>
    </xf>
    <xf numFmtId="41" fontId="4" fillId="0" borderId="0" xfId="17" applyFont="1" applyFill="1" applyBorder="1" applyAlignment="1">
      <alignment horizontal="center" vertical="center" wrapText="1"/>
    </xf>
    <xf numFmtId="41" fontId="4" fillId="0" borderId="1" xfId="17" applyFont="1" applyFill="1" applyBorder="1" applyAlignment="1">
      <alignment horizontal="center" vertical="center" wrapText="1"/>
    </xf>
    <xf numFmtId="41" fontId="4" fillId="0" borderId="11" xfId="17" applyFont="1" applyFill="1" applyBorder="1" applyAlignment="1">
      <alignment horizontal="center" vertical="center" wrapText="1"/>
    </xf>
    <xf numFmtId="41" fontId="5" fillId="0" borderId="11" xfId="17" applyFont="1" applyFill="1" applyBorder="1" applyAlignment="1">
      <alignment vertical="center" shrinkToFit="1"/>
    </xf>
    <xf numFmtId="41" fontId="4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5" fillId="0" borderId="0" xfId="17" applyFont="1" applyFill="1" applyAlignment="1">
      <alignment vertical="center"/>
    </xf>
    <xf numFmtId="41" fontId="5" fillId="0" borderId="0" xfId="17" applyFont="1" applyFill="1" applyAlignment="1">
      <alignment horizontal="right" vertical="center"/>
    </xf>
    <xf numFmtId="0" fontId="5" fillId="0" borderId="0" xfId="21" applyFont="1" applyFill="1" applyBorder="1" applyAlignment="1">
      <alignment vertical="center"/>
      <protection/>
    </xf>
    <xf numFmtId="41" fontId="5" fillId="0" borderId="0" xfId="17" applyFont="1" applyFill="1" applyBorder="1" applyAlignment="1">
      <alignment vertical="center"/>
    </xf>
    <xf numFmtId="41" fontId="5" fillId="0" borderId="1" xfId="17" applyFont="1" applyFill="1" applyBorder="1" applyAlignment="1">
      <alignment vertical="center"/>
    </xf>
    <xf numFmtId="0" fontId="5" fillId="0" borderId="11" xfId="21" applyFont="1" applyFill="1" applyBorder="1" applyAlignment="1">
      <alignment vertical="center"/>
      <protection/>
    </xf>
    <xf numFmtId="41" fontId="4" fillId="0" borderId="1" xfId="17" applyFont="1" applyFill="1" applyBorder="1" applyAlignment="1">
      <alignment vertical="center"/>
    </xf>
    <xf numFmtId="41" fontId="5" fillId="0" borderId="4" xfId="17" applyFont="1" applyFill="1" applyBorder="1" applyAlignment="1">
      <alignment horizontal="left" vertical="center" shrinkToFit="1"/>
    </xf>
    <xf numFmtId="41" fontId="5" fillId="0" borderId="5" xfId="17" applyFont="1" applyFill="1" applyBorder="1" applyAlignment="1">
      <alignment vertical="center"/>
    </xf>
    <xf numFmtId="41" fontId="5" fillId="0" borderId="6" xfId="17" applyFont="1" applyFill="1" applyBorder="1" applyAlignment="1">
      <alignment vertical="center"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Alignment="1">
      <alignment horizontal="left" vertical="center"/>
      <protection/>
    </xf>
    <xf numFmtId="178" fontId="4" fillId="0" borderId="3" xfId="21" applyNumberFormat="1" applyFont="1" applyBorder="1" applyAlignment="1">
      <alignment horizontal="left" vertical="center"/>
      <protection/>
    </xf>
    <xf numFmtId="178" fontId="5" fillId="0" borderId="1" xfId="17" applyNumberFormat="1" applyFont="1" applyBorder="1" applyAlignment="1">
      <alignment vertical="center" shrinkToFit="1"/>
    </xf>
    <xf numFmtId="178" fontId="5" fillId="0" borderId="0" xfId="21" applyNumberFormat="1" applyFont="1" applyAlignment="1">
      <alignment vertical="center"/>
      <protection/>
    </xf>
    <xf numFmtId="178" fontId="5" fillId="0" borderId="3" xfId="21" applyNumberFormat="1" applyFont="1" applyBorder="1" applyAlignment="1">
      <alignment horizontal="left" vertical="center"/>
      <protection/>
    </xf>
    <xf numFmtId="178" fontId="4" fillId="0" borderId="0" xfId="21" applyNumberFormat="1" applyFont="1" applyAlignment="1">
      <alignment vertical="center"/>
      <protection/>
    </xf>
    <xf numFmtId="41" fontId="5" fillId="0" borderId="1" xfId="17" applyFont="1" applyBorder="1" applyAlignment="1">
      <alignment vertical="center"/>
    </xf>
    <xf numFmtId="41" fontId="5" fillId="0" borderId="0" xfId="21" applyNumberFormat="1" applyFont="1" applyFill="1" applyBorder="1" applyAlignment="1">
      <alignment vertical="center"/>
      <protection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21" applyFont="1" applyAlignment="1">
      <alignment horizontal="center" vertical="center"/>
      <protection/>
    </xf>
    <xf numFmtId="41" fontId="4" fillId="0" borderId="14" xfId="17" applyFont="1" applyBorder="1" applyAlignment="1">
      <alignment vertical="center" shrinkToFit="1"/>
    </xf>
    <xf numFmtId="41" fontId="5" fillId="0" borderId="14" xfId="17" applyFont="1" applyFill="1" applyBorder="1" applyAlignment="1">
      <alignment vertical="center"/>
    </xf>
    <xf numFmtId="41" fontId="4" fillId="0" borderId="14" xfId="17" applyFont="1" applyFill="1" applyBorder="1" applyAlignment="1">
      <alignment vertical="center" shrinkToFit="1"/>
    </xf>
    <xf numFmtId="41" fontId="5" fillId="0" borderId="14" xfId="17" applyFont="1" applyBorder="1" applyAlignment="1">
      <alignment vertical="center" shrinkToFit="1"/>
    </xf>
    <xf numFmtId="0" fontId="5" fillId="0" borderId="0" xfId="21" applyFont="1" applyFill="1" applyAlignment="1">
      <alignment horizontal="center" vertical="center"/>
      <protection/>
    </xf>
    <xf numFmtId="41" fontId="5" fillId="0" borderId="0" xfId="21" applyNumberFormat="1" applyFont="1" applyBorder="1" applyAlignment="1">
      <alignment horizontal="center" vertical="center"/>
      <protection/>
    </xf>
    <xf numFmtId="178" fontId="5" fillId="0" borderId="14" xfId="17" applyNumberFormat="1" applyFont="1" applyBorder="1" applyAlignment="1">
      <alignment vertical="center" shrinkToFit="1"/>
    </xf>
    <xf numFmtId="41" fontId="4" fillId="0" borderId="15" xfId="17" applyFont="1" applyFill="1" applyBorder="1" applyAlignment="1">
      <alignment vertical="center" shrinkToFit="1"/>
    </xf>
    <xf numFmtId="41" fontId="5" fillId="0" borderId="15" xfId="17" applyFont="1" applyFill="1" applyBorder="1" applyAlignment="1">
      <alignment vertical="center" shrinkToFit="1"/>
    </xf>
    <xf numFmtId="41" fontId="5" fillId="0" borderId="14" xfId="17" applyFont="1" applyFill="1" applyBorder="1" applyAlignment="1">
      <alignment vertical="center" shrinkToFit="1"/>
    </xf>
    <xf numFmtId="41" fontId="9" fillId="0" borderId="0" xfId="17" applyFont="1" applyFill="1" applyAlignment="1">
      <alignment vertical="center"/>
    </xf>
    <xf numFmtId="0" fontId="9" fillId="0" borderId="0" xfId="21" applyFont="1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41" fontId="8" fillId="0" borderId="0" xfId="17" applyFont="1" applyFill="1" applyAlignment="1">
      <alignment horizontal="right" vertical="center"/>
    </xf>
    <xf numFmtId="41" fontId="4" fillId="0" borderId="16" xfId="17" applyFont="1" applyFill="1" applyBorder="1" applyAlignment="1">
      <alignment vertical="center" shrinkToFit="1"/>
    </xf>
    <xf numFmtId="41" fontId="5" fillId="0" borderId="16" xfId="17" applyFont="1" applyFill="1" applyBorder="1" applyAlignment="1">
      <alignment vertical="center" shrinkToFit="1"/>
    </xf>
    <xf numFmtId="41" fontId="5" fillId="0" borderId="16" xfId="17" applyFont="1" applyFill="1" applyBorder="1" applyAlignment="1">
      <alignment vertical="center"/>
    </xf>
    <xf numFmtId="41" fontId="5" fillId="0" borderId="17" xfId="17" applyFont="1" applyFill="1" applyBorder="1" applyAlignment="1">
      <alignment vertical="center"/>
    </xf>
    <xf numFmtId="41" fontId="4" fillId="0" borderId="14" xfId="17" applyFont="1" applyFill="1" applyBorder="1" applyAlignment="1">
      <alignment vertical="center"/>
    </xf>
    <xf numFmtId="0" fontId="9" fillId="0" borderId="0" xfId="21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41" fontId="8" fillId="0" borderId="0" xfId="17" applyFont="1" applyAlignment="1">
      <alignment horizontal="center" vertical="center"/>
    </xf>
    <xf numFmtId="41" fontId="8" fillId="0" borderId="0" xfId="17" applyFont="1" applyAlignment="1">
      <alignment horizontal="right" vertical="center"/>
    </xf>
    <xf numFmtId="41" fontId="4" fillId="0" borderId="14" xfId="17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0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17" applyFont="1" applyAlignment="1">
      <alignment vertical="center"/>
    </xf>
    <xf numFmtId="0" fontId="9" fillId="0" borderId="0" xfId="21" applyFont="1" applyAlignment="1">
      <alignment horizontal="left" vertical="center"/>
      <protection/>
    </xf>
    <xf numFmtId="0" fontId="9" fillId="0" borderId="0" xfId="21" applyFont="1" applyFill="1" applyAlignment="1">
      <alignment horizontal="left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41" fontId="11" fillId="0" borderId="19" xfId="17" applyFont="1" applyFill="1" applyBorder="1" applyAlignment="1">
      <alignment horizontal="center" vertical="center"/>
    </xf>
    <xf numFmtId="41" fontId="11" fillId="0" borderId="19" xfId="17" applyFont="1" applyFill="1" applyBorder="1" applyAlignment="1">
      <alignment horizontal="center" vertical="center" wrapText="1"/>
    </xf>
    <xf numFmtId="41" fontId="11" fillId="0" borderId="20" xfId="17" applyFont="1" applyFill="1" applyBorder="1" applyAlignment="1">
      <alignment horizontal="center" vertical="center" wrapText="1"/>
    </xf>
    <xf numFmtId="41" fontId="11" fillId="0" borderId="21" xfId="17" applyFont="1" applyFill="1" applyBorder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22" xfId="21" applyFont="1" applyFill="1" applyBorder="1" applyAlignment="1">
      <alignment horizontal="center" vertical="center"/>
      <protection/>
    </xf>
    <xf numFmtId="0" fontId="11" fillId="2" borderId="3" xfId="21" applyFont="1" applyFill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11" fillId="0" borderId="3" xfId="21" applyFont="1" applyBorder="1" applyAlignment="1">
      <alignment horizontal="left" vertical="center" shrinkToFit="1"/>
      <protection/>
    </xf>
    <xf numFmtId="41" fontId="11" fillId="0" borderId="3" xfId="17" applyFont="1" applyFill="1" applyBorder="1" applyAlignment="1">
      <alignment horizontal="center" vertical="center" shrinkToFit="1"/>
    </xf>
    <xf numFmtId="41" fontId="11" fillId="0" borderId="3" xfId="17" applyFont="1" applyFill="1" applyBorder="1" applyAlignment="1">
      <alignment horizontal="left" vertical="center" shrinkToFit="1"/>
    </xf>
    <xf numFmtId="0" fontId="11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2" xfId="17" applyNumberFormat="1" applyFont="1" applyFill="1" applyBorder="1" applyAlignment="1">
      <alignment vertical="center" shrinkToFit="1"/>
    </xf>
    <xf numFmtId="181" fontId="4" fillId="0" borderId="15" xfId="17" applyNumberFormat="1" applyFont="1" applyFill="1" applyBorder="1" applyAlignment="1">
      <alignment vertical="center" shrinkToFit="1"/>
    </xf>
    <xf numFmtId="185" fontId="5" fillId="0" borderId="0" xfId="15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기금결산(최종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Heon\&#48148;&#53461;%20&#54868;&#47732;\CR2008\gsnd%20&#54260;&#45908;\&#48372;&#44256;&#49436;%20&#51089;&#50629;&#51473;_gsnd%2017%20&#49324;&#52380;&#49884;(&#44277;,&#44592;)\&#49324;&#52380;&#49884;&#44208;&#49328;&#48372;&#51221;&#51088;&#47308;%20&#44160;&#53664;&#50857;---\check_01%20&#51116;&#51221;&#51088;&#44552;(&#51088;&#44552;&#51060;%20&#49884;&#49328;&#54364;&#50752;%20&#48520;&#51068;&#52824;)-&#44592;&#53945;,&#44592;&#44552;&#51080;&#510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자금(일반)"/>
      <sheetName val="자금(기타특별)"/>
      <sheetName val="자금(기금)"/>
    </sheetNames>
    <sheetDataSet>
      <sheetData sheetId="2">
        <row r="12">
          <cell r="I12">
            <v>539500000</v>
          </cell>
        </row>
        <row r="14">
          <cell r="I14">
            <v>220000000</v>
          </cell>
        </row>
        <row r="15">
          <cell r="I15">
            <v>100000000</v>
          </cell>
        </row>
        <row r="17">
          <cell r="I17">
            <v>1914906</v>
          </cell>
        </row>
        <row r="20">
          <cell r="I20">
            <v>5061130</v>
          </cell>
        </row>
        <row r="22">
          <cell r="I22">
            <v>4977000</v>
          </cell>
        </row>
        <row r="23">
          <cell r="I23">
            <v>127432610</v>
          </cell>
        </row>
        <row r="27">
          <cell r="I27">
            <v>17522000</v>
          </cell>
        </row>
        <row r="28">
          <cell r="I28">
            <v>32594000</v>
          </cell>
        </row>
        <row r="30">
          <cell r="I30">
            <v>200000000</v>
          </cell>
        </row>
        <row r="31">
          <cell r="I31">
            <v>456922570</v>
          </cell>
        </row>
        <row r="32">
          <cell r="I32">
            <v>423685250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="85" zoomScaleNormal="80" zoomScaleSheetLayoutView="85" workbookViewId="0" topLeftCell="A1">
      <selection activeCell="E46" sqref="E46"/>
    </sheetView>
  </sheetViews>
  <sheetFormatPr defaultColWidth="8.88671875" defaultRowHeight="15.75" customHeight="1"/>
  <cols>
    <col min="1" max="1" width="21.99609375" style="13" customWidth="1"/>
    <col min="2" max="2" width="14.3359375" style="1" bestFit="1" customWidth="1"/>
    <col min="3" max="3" width="14.77734375" style="1" bestFit="1" customWidth="1"/>
    <col min="4" max="4" width="15.3359375" style="1" customWidth="1"/>
    <col min="5" max="5" width="14.77734375" style="1" bestFit="1" customWidth="1"/>
    <col min="6" max="8" width="12.5546875" style="1" customWidth="1"/>
    <col min="9" max="20" width="12.5546875" style="1" hidden="1" customWidth="1"/>
    <col min="21" max="21" width="15.77734375" style="1" bestFit="1" customWidth="1"/>
    <col min="22" max="22" width="14.88671875" style="3" bestFit="1" customWidth="1"/>
    <col min="23" max="23" width="12.6640625" style="94" hidden="1" customWidth="1"/>
    <col min="24" max="16384" width="8.88671875" style="3" customWidth="1"/>
  </cols>
  <sheetData>
    <row r="1" spans="1:22" ht="21.75" customHeight="1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1" ht="12.75" customHeight="1">
      <c r="A2" s="29"/>
      <c r="B2" s="28"/>
      <c r="C2" s="30"/>
      <c r="D2" s="30" t="s">
        <v>39</v>
      </c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0"/>
    </row>
    <row r="3" spans="1:22" ht="15.75" customHeight="1">
      <c r="A3" s="149" t="s">
        <v>93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5.75" customHeight="1">
      <c r="A4" s="32"/>
      <c r="B4" s="32"/>
      <c r="C4" s="32"/>
      <c r="D4" s="49" t="s">
        <v>39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2.75" customHeight="1" thickBot="1">
      <c r="A5" s="125" t="s">
        <v>117</v>
      </c>
      <c r="V5" s="2" t="s">
        <v>15</v>
      </c>
    </row>
    <row r="6" spans="1:23" s="133" customFormat="1" ht="30.75" customHeight="1">
      <c r="A6" s="134" t="s">
        <v>104</v>
      </c>
      <c r="B6" s="128" t="s">
        <v>105</v>
      </c>
      <c r="C6" s="129" t="s">
        <v>118</v>
      </c>
      <c r="D6" s="130" t="s">
        <v>119</v>
      </c>
      <c r="E6" s="129" t="s">
        <v>120</v>
      </c>
      <c r="F6" s="129" t="s">
        <v>121</v>
      </c>
      <c r="G6" s="129" t="s">
        <v>122</v>
      </c>
      <c r="H6" s="129" t="s">
        <v>123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 t="s">
        <v>124</v>
      </c>
      <c r="V6" s="131" t="s">
        <v>125</v>
      </c>
      <c r="W6" s="132" t="s">
        <v>106</v>
      </c>
    </row>
    <row r="7" spans="1:23" s="4" customFormat="1" ht="16.5" customHeight="1">
      <c r="A7" s="63"/>
      <c r="B7" s="64"/>
      <c r="C7" s="66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  <c r="W7" s="99"/>
    </row>
    <row r="8" spans="1:23" s="6" customFormat="1" ht="16.5" customHeight="1">
      <c r="A8" s="135" t="s">
        <v>1</v>
      </c>
      <c r="B8" s="5">
        <f>B9+B11+B15+B17+B13</f>
        <v>8005676968</v>
      </c>
      <c r="C8" s="5">
        <f aca="true" t="shared" si="0" ref="C8:V8">C9+C11+C13+C15+C17</f>
        <v>3459245674</v>
      </c>
      <c r="D8" s="5">
        <f t="shared" si="0"/>
        <v>865546558</v>
      </c>
      <c r="E8" s="5">
        <f t="shared" si="0"/>
        <v>350275193</v>
      </c>
      <c r="F8" s="5">
        <f t="shared" si="0"/>
        <v>636669590</v>
      </c>
      <c r="G8" s="5">
        <f t="shared" si="0"/>
        <v>461411200</v>
      </c>
      <c r="H8" s="5">
        <f t="shared" si="0"/>
        <v>1080607820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>
        <f t="shared" si="0"/>
        <v>1101163810</v>
      </c>
      <c r="V8" s="95">
        <f t="shared" si="0"/>
        <v>50757123</v>
      </c>
      <c r="W8" s="100">
        <f>B8-SUM(C8:V8)</f>
        <v>0</v>
      </c>
    </row>
    <row r="9" spans="1:23" s="6" customFormat="1" ht="16.5" customHeight="1">
      <c r="A9" s="17" t="s">
        <v>0</v>
      </c>
      <c r="B9" s="5">
        <f aca="true" t="shared" si="1" ref="B9:B24">SUM(C9:V9)</f>
        <v>5749956287</v>
      </c>
      <c r="C9" s="5">
        <f aca="true" t="shared" si="2" ref="C9:V9">C10</f>
        <v>3316321290</v>
      </c>
      <c r="D9" s="5">
        <f t="shared" si="2"/>
        <v>313038577</v>
      </c>
      <c r="E9" s="5">
        <f t="shared" si="2"/>
        <v>127148300</v>
      </c>
      <c r="F9" s="5">
        <f t="shared" si="2"/>
        <v>636669590</v>
      </c>
      <c r="G9" s="5">
        <f t="shared" si="2"/>
        <v>304500422</v>
      </c>
      <c r="H9" s="5">
        <f t="shared" si="2"/>
        <v>0</v>
      </c>
      <c r="I9" s="5">
        <f t="shared" si="2"/>
        <v>0</v>
      </c>
      <c r="J9" s="5">
        <f t="shared" si="2"/>
        <v>0</v>
      </c>
      <c r="K9" s="5">
        <f t="shared" si="2"/>
        <v>0</v>
      </c>
      <c r="L9" s="5">
        <f t="shared" si="2"/>
        <v>0</v>
      </c>
      <c r="M9" s="5">
        <f t="shared" si="2"/>
        <v>0</v>
      </c>
      <c r="N9" s="5">
        <f t="shared" si="2"/>
        <v>0</v>
      </c>
      <c r="O9" s="5">
        <f t="shared" si="2"/>
        <v>0</v>
      </c>
      <c r="P9" s="5">
        <f t="shared" si="2"/>
        <v>0</v>
      </c>
      <c r="Q9" s="5">
        <f t="shared" si="2"/>
        <v>0</v>
      </c>
      <c r="R9" s="5">
        <f t="shared" si="2"/>
        <v>0</v>
      </c>
      <c r="S9" s="5">
        <f t="shared" si="2"/>
        <v>0</v>
      </c>
      <c r="T9" s="5">
        <f t="shared" si="2"/>
        <v>0</v>
      </c>
      <c r="U9" s="5">
        <f t="shared" si="2"/>
        <v>1051998028</v>
      </c>
      <c r="V9" s="95">
        <f t="shared" si="2"/>
        <v>280080</v>
      </c>
      <c r="W9" s="100">
        <f aca="true" t="shared" si="3" ref="W9:W52">B9-SUM(C9:V9)</f>
        <v>0</v>
      </c>
    </row>
    <row r="10" spans="1:23" s="9" customFormat="1" ht="16.5" customHeight="1">
      <c r="A10" s="18" t="s">
        <v>40</v>
      </c>
      <c r="B10" s="8">
        <f t="shared" si="1"/>
        <v>5749956287</v>
      </c>
      <c r="C10" s="75">
        <v>3316321290</v>
      </c>
      <c r="D10" s="75">
        <f>852538577-D12</f>
        <v>313038577</v>
      </c>
      <c r="E10" s="75">
        <f>449063206-E12-E21</f>
        <v>127148300</v>
      </c>
      <c r="F10" s="75">
        <v>636669590</v>
      </c>
      <c r="G10" s="75">
        <f>441971162-G12</f>
        <v>304500422</v>
      </c>
      <c r="H10" s="75">
        <f>1080607820-H12</f>
        <v>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>
        <v>1051998028</v>
      </c>
      <c r="V10" s="96">
        <f>50396080-V12</f>
        <v>280080</v>
      </c>
      <c r="W10" s="100">
        <f t="shared" si="3"/>
        <v>0</v>
      </c>
    </row>
    <row r="11" spans="1:23" s="4" customFormat="1" ht="16.5" customHeight="1">
      <c r="A11" s="17" t="s">
        <v>12</v>
      </c>
      <c r="B11" s="5">
        <f t="shared" si="1"/>
        <v>2029609466</v>
      </c>
      <c r="C11" s="10">
        <f aca="true" t="shared" si="4" ref="C11:V11">C12</f>
        <v>0</v>
      </c>
      <c r="D11" s="10">
        <f t="shared" si="4"/>
        <v>539500000</v>
      </c>
      <c r="E11" s="10">
        <f t="shared" si="4"/>
        <v>221914906</v>
      </c>
      <c r="F11" s="10">
        <f t="shared" si="4"/>
        <v>0</v>
      </c>
      <c r="G11" s="10">
        <f t="shared" si="4"/>
        <v>137470740</v>
      </c>
      <c r="H11" s="10">
        <f t="shared" si="4"/>
        <v>1080607820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0</v>
      </c>
      <c r="N11" s="10">
        <f t="shared" si="4"/>
        <v>0</v>
      </c>
      <c r="O11" s="10">
        <f t="shared" si="4"/>
        <v>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0">
        <f t="shared" si="4"/>
        <v>0</v>
      </c>
      <c r="T11" s="10">
        <f t="shared" si="4"/>
        <v>0</v>
      </c>
      <c r="U11" s="10">
        <f t="shared" si="4"/>
        <v>0</v>
      </c>
      <c r="V11" s="97">
        <f t="shared" si="4"/>
        <v>50116000</v>
      </c>
      <c r="W11" s="100">
        <f t="shared" si="3"/>
        <v>0</v>
      </c>
    </row>
    <row r="12" spans="1:23" ht="16.5" customHeight="1">
      <c r="A12" s="19" t="s">
        <v>9</v>
      </c>
      <c r="B12" s="7">
        <f>SUM(C12:V12)</f>
        <v>2029609466</v>
      </c>
      <c r="C12" s="7"/>
      <c r="D12" s="7">
        <f>'[1]자금(기금)'!$I$12</f>
        <v>539500000</v>
      </c>
      <c r="E12" s="7">
        <f>'[1]자금(기금)'!$I$14+'[1]자금(기금)'!$I$17</f>
        <v>221914906</v>
      </c>
      <c r="F12" s="7"/>
      <c r="G12" s="7">
        <f>'[1]자금(기금)'!$I$20+'[1]자금(기금)'!$I$22+'[1]자금(기금)'!$I$23</f>
        <v>137470740</v>
      </c>
      <c r="H12" s="7">
        <f>'[1]자금(기금)'!$I$30+'[1]자금(기금)'!$I$31+'[1]자금(기금)'!$I$32</f>
        <v>1080607820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8">
        <f>'[1]자금(기금)'!$I$27+'[1]자금(기금)'!$I$28</f>
        <v>50116000</v>
      </c>
      <c r="W12" s="100">
        <f t="shared" si="3"/>
        <v>0</v>
      </c>
    </row>
    <row r="13" spans="1:23" s="6" customFormat="1" ht="16.5" customHeight="1" hidden="1">
      <c r="A13" s="20" t="s">
        <v>68</v>
      </c>
      <c r="B13" s="5">
        <f aca="true" t="shared" si="5" ref="B13:V13">B14</f>
        <v>0</v>
      </c>
      <c r="C13" s="5">
        <f t="shared" si="5"/>
        <v>0</v>
      </c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0</v>
      </c>
      <c r="H13" s="5">
        <f t="shared" si="5"/>
        <v>0</v>
      </c>
      <c r="I13" s="5">
        <f t="shared" si="5"/>
        <v>0</v>
      </c>
      <c r="J13" s="5">
        <f t="shared" si="5"/>
        <v>0</v>
      </c>
      <c r="K13" s="5">
        <f t="shared" si="5"/>
        <v>0</v>
      </c>
      <c r="L13" s="5">
        <f t="shared" si="5"/>
        <v>0</v>
      </c>
      <c r="M13" s="5">
        <f t="shared" si="5"/>
        <v>0</v>
      </c>
      <c r="N13" s="5">
        <f t="shared" si="5"/>
        <v>0</v>
      </c>
      <c r="O13" s="5">
        <f t="shared" si="5"/>
        <v>0</v>
      </c>
      <c r="P13" s="5">
        <f t="shared" si="5"/>
        <v>0</v>
      </c>
      <c r="Q13" s="5">
        <f t="shared" si="5"/>
        <v>0</v>
      </c>
      <c r="R13" s="5">
        <f t="shared" si="5"/>
        <v>0</v>
      </c>
      <c r="S13" s="5">
        <f t="shared" si="5"/>
        <v>0</v>
      </c>
      <c r="T13" s="5">
        <f t="shared" si="5"/>
        <v>0</v>
      </c>
      <c r="U13" s="5">
        <f t="shared" si="5"/>
        <v>0</v>
      </c>
      <c r="V13" s="95">
        <f t="shared" si="5"/>
        <v>0</v>
      </c>
      <c r="W13" s="100">
        <f t="shared" si="3"/>
        <v>0</v>
      </c>
    </row>
    <row r="14" spans="1:23" ht="16.5" customHeight="1" hidden="1">
      <c r="A14" s="21" t="s">
        <v>67</v>
      </c>
      <c r="B14" s="7">
        <f>SUM(C14:V14)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98"/>
      <c r="W14" s="100">
        <f t="shared" si="3"/>
        <v>0</v>
      </c>
    </row>
    <row r="15" spans="1:23" ht="16.5" customHeight="1" hidden="1">
      <c r="A15" s="20" t="s">
        <v>7</v>
      </c>
      <c r="B15" s="5">
        <f t="shared" si="1"/>
        <v>0</v>
      </c>
      <c r="C15" s="7">
        <f aca="true" t="shared" si="6" ref="C15:V15">C16</f>
        <v>0</v>
      </c>
      <c r="D15" s="7">
        <f t="shared" si="6"/>
        <v>0</v>
      </c>
      <c r="E15" s="7">
        <f t="shared" si="6"/>
        <v>0</v>
      </c>
      <c r="F15" s="7">
        <f t="shared" si="6"/>
        <v>0</v>
      </c>
      <c r="G15" s="7">
        <f t="shared" si="6"/>
        <v>0</v>
      </c>
      <c r="H15" s="7">
        <f t="shared" si="6"/>
        <v>0</v>
      </c>
      <c r="I15" s="7">
        <f t="shared" si="6"/>
        <v>0</v>
      </c>
      <c r="J15" s="7">
        <f t="shared" si="6"/>
        <v>0</v>
      </c>
      <c r="K15" s="7">
        <f t="shared" si="6"/>
        <v>0</v>
      </c>
      <c r="L15" s="7">
        <f t="shared" si="6"/>
        <v>0</v>
      </c>
      <c r="M15" s="7">
        <f t="shared" si="6"/>
        <v>0</v>
      </c>
      <c r="N15" s="7">
        <f t="shared" si="6"/>
        <v>0</v>
      </c>
      <c r="O15" s="7">
        <f t="shared" si="6"/>
        <v>0</v>
      </c>
      <c r="P15" s="7">
        <f t="shared" si="6"/>
        <v>0</v>
      </c>
      <c r="Q15" s="7">
        <f t="shared" si="6"/>
        <v>0</v>
      </c>
      <c r="R15" s="7">
        <f t="shared" si="6"/>
        <v>0</v>
      </c>
      <c r="S15" s="7">
        <f t="shared" si="6"/>
        <v>0</v>
      </c>
      <c r="T15" s="7">
        <f t="shared" si="6"/>
        <v>0</v>
      </c>
      <c r="U15" s="7">
        <f t="shared" si="6"/>
        <v>0</v>
      </c>
      <c r="V15" s="98">
        <f t="shared" si="6"/>
        <v>0</v>
      </c>
      <c r="W15" s="100">
        <f t="shared" si="3"/>
        <v>0</v>
      </c>
    </row>
    <row r="16" spans="1:23" ht="16.5" customHeight="1" hidden="1">
      <c r="A16" s="21" t="s">
        <v>8</v>
      </c>
      <c r="B16" s="7">
        <f t="shared" si="1"/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8"/>
      <c r="W16" s="100">
        <f t="shared" si="3"/>
        <v>0</v>
      </c>
    </row>
    <row r="17" spans="1:23" s="6" customFormat="1" ht="16.5" customHeight="1">
      <c r="A17" s="20" t="s">
        <v>13</v>
      </c>
      <c r="B17" s="5">
        <f t="shared" si="1"/>
        <v>226111215</v>
      </c>
      <c r="C17" s="5">
        <f aca="true" t="shared" si="7" ref="C17:V17">C18</f>
        <v>142924384</v>
      </c>
      <c r="D17" s="5">
        <f t="shared" si="7"/>
        <v>13007981</v>
      </c>
      <c r="E17" s="5">
        <f t="shared" si="7"/>
        <v>1211987</v>
      </c>
      <c r="F17" s="5">
        <f t="shared" si="7"/>
        <v>0</v>
      </c>
      <c r="G17" s="5">
        <f t="shared" si="7"/>
        <v>19440038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5">
        <f t="shared" si="7"/>
        <v>0</v>
      </c>
      <c r="O17" s="5">
        <f t="shared" si="7"/>
        <v>0</v>
      </c>
      <c r="P17" s="5">
        <f t="shared" si="7"/>
        <v>0</v>
      </c>
      <c r="Q17" s="5">
        <f t="shared" si="7"/>
        <v>0</v>
      </c>
      <c r="R17" s="5">
        <f t="shared" si="7"/>
        <v>0</v>
      </c>
      <c r="S17" s="5">
        <f t="shared" si="7"/>
        <v>0</v>
      </c>
      <c r="T17" s="5">
        <f t="shared" si="7"/>
        <v>0</v>
      </c>
      <c r="U17" s="5">
        <f t="shared" si="7"/>
        <v>49165782</v>
      </c>
      <c r="V17" s="95">
        <f t="shared" si="7"/>
        <v>361043</v>
      </c>
      <c r="W17" s="100">
        <f t="shared" si="3"/>
        <v>0</v>
      </c>
    </row>
    <row r="18" spans="1:23" ht="16.5" customHeight="1">
      <c r="A18" s="21" t="s">
        <v>16</v>
      </c>
      <c r="B18" s="7">
        <f t="shared" si="1"/>
        <v>226111215</v>
      </c>
      <c r="C18" s="7">
        <v>142924384</v>
      </c>
      <c r="D18" s="12">
        <v>13007981</v>
      </c>
      <c r="E18" s="7">
        <v>1211987</v>
      </c>
      <c r="F18" s="7">
        <v>0</v>
      </c>
      <c r="G18" s="7">
        <v>19440038</v>
      </c>
      <c r="H18" s="7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>
        <v>49165782</v>
      </c>
      <c r="V18" s="43">
        <v>361043</v>
      </c>
      <c r="W18" s="100">
        <f t="shared" si="3"/>
        <v>0</v>
      </c>
    </row>
    <row r="19" spans="1:23" ht="16.5" customHeight="1">
      <c r="A19" s="21"/>
      <c r="B19" s="7"/>
      <c r="C19" s="7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43"/>
      <c r="W19" s="100">
        <f t="shared" si="3"/>
        <v>0</v>
      </c>
    </row>
    <row r="20" spans="1:23" s="6" customFormat="1" ht="16.5" customHeight="1">
      <c r="A20" s="136" t="s">
        <v>2</v>
      </c>
      <c r="B20" s="5">
        <f>B21+B23</f>
        <v>100000000</v>
      </c>
      <c r="C20" s="5">
        <f>C21+C23</f>
        <v>0</v>
      </c>
      <c r="D20" s="5">
        <f aca="true" t="shared" si="8" ref="D20:V20">D21+D23</f>
        <v>0</v>
      </c>
      <c r="E20" s="5">
        <f t="shared" si="8"/>
        <v>100000000</v>
      </c>
      <c r="F20" s="5">
        <f t="shared" si="8"/>
        <v>0</v>
      </c>
      <c r="G20" s="5">
        <f t="shared" si="8"/>
        <v>0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5">
        <f t="shared" si="8"/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5">
        <f t="shared" si="8"/>
        <v>0</v>
      </c>
      <c r="P20" s="5">
        <f t="shared" si="8"/>
        <v>0</v>
      </c>
      <c r="Q20" s="5">
        <f t="shared" si="8"/>
        <v>0</v>
      </c>
      <c r="R20" s="5">
        <f t="shared" si="8"/>
        <v>0</v>
      </c>
      <c r="S20" s="5">
        <f t="shared" si="8"/>
        <v>0</v>
      </c>
      <c r="T20" s="5">
        <f t="shared" si="8"/>
        <v>0</v>
      </c>
      <c r="U20" s="5">
        <f t="shared" si="8"/>
        <v>0</v>
      </c>
      <c r="V20" s="95">
        <f t="shared" si="8"/>
        <v>0</v>
      </c>
      <c r="W20" s="100">
        <f t="shared" si="3"/>
        <v>0</v>
      </c>
    </row>
    <row r="21" spans="1:23" s="6" customFormat="1" ht="16.5" customHeight="1">
      <c r="A21" s="20" t="s">
        <v>17</v>
      </c>
      <c r="B21" s="5">
        <f t="shared" si="1"/>
        <v>100000000</v>
      </c>
      <c r="C21" s="5">
        <f>C22</f>
        <v>0</v>
      </c>
      <c r="D21" s="5">
        <f aca="true" t="shared" si="9" ref="D21:V21">D22</f>
        <v>0</v>
      </c>
      <c r="E21" s="5">
        <f t="shared" si="9"/>
        <v>100000000</v>
      </c>
      <c r="F21" s="5">
        <f t="shared" si="9"/>
        <v>0</v>
      </c>
      <c r="G21" s="5">
        <f t="shared" si="9"/>
        <v>0</v>
      </c>
      <c r="H21" s="5">
        <f t="shared" si="9"/>
        <v>0</v>
      </c>
      <c r="I21" s="5">
        <f t="shared" si="9"/>
        <v>0</v>
      </c>
      <c r="J21" s="5">
        <f t="shared" si="9"/>
        <v>0</v>
      </c>
      <c r="K21" s="5">
        <f t="shared" si="9"/>
        <v>0</v>
      </c>
      <c r="L21" s="5">
        <f t="shared" si="9"/>
        <v>0</v>
      </c>
      <c r="M21" s="5">
        <f t="shared" si="9"/>
        <v>0</v>
      </c>
      <c r="N21" s="5">
        <f t="shared" si="9"/>
        <v>0</v>
      </c>
      <c r="O21" s="5">
        <f t="shared" si="9"/>
        <v>0</v>
      </c>
      <c r="P21" s="5">
        <f t="shared" si="9"/>
        <v>0</v>
      </c>
      <c r="Q21" s="5">
        <f t="shared" si="9"/>
        <v>0</v>
      </c>
      <c r="R21" s="5">
        <f t="shared" si="9"/>
        <v>0</v>
      </c>
      <c r="S21" s="5">
        <f t="shared" si="9"/>
        <v>0</v>
      </c>
      <c r="T21" s="5">
        <f t="shared" si="9"/>
        <v>0</v>
      </c>
      <c r="U21" s="5">
        <f t="shared" si="9"/>
        <v>0</v>
      </c>
      <c r="V21" s="95">
        <f t="shared" si="9"/>
        <v>0</v>
      </c>
      <c r="W21" s="100">
        <f t="shared" si="3"/>
        <v>0</v>
      </c>
    </row>
    <row r="22" spans="1:23" ht="16.5" customHeight="1">
      <c r="A22" s="22" t="s">
        <v>10</v>
      </c>
      <c r="B22" s="7">
        <f t="shared" si="1"/>
        <v>100000000</v>
      </c>
      <c r="C22" s="7"/>
      <c r="D22" s="7"/>
      <c r="E22" s="7">
        <f>'[1]자금(기금)'!$I$15</f>
        <v>100000000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8"/>
      <c r="W22" s="100">
        <f t="shared" si="3"/>
        <v>0</v>
      </c>
    </row>
    <row r="23" spans="1:23" s="6" customFormat="1" ht="16.5" customHeight="1" hidden="1">
      <c r="A23" s="20" t="s">
        <v>18</v>
      </c>
      <c r="B23" s="5">
        <f t="shared" si="1"/>
        <v>0</v>
      </c>
      <c r="C23" s="5">
        <f>C24</f>
        <v>0</v>
      </c>
      <c r="D23" s="5">
        <f aca="true" t="shared" si="10" ref="D23:V23">D24</f>
        <v>0</v>
      </c>
      <c r="E23" s="5">
        <f t="shared" si="10"/>
        <v>0</v>
      </c>
      <c r="F23" s="5">
        <f t="shared" si="10"/>
        <v>0</v>
      </c>
      <c r="G23" s="5">
        <f t="shared" si="10"/>
        <v>0</v>
      </c>
      <c r="H23" s="5">
        <f t="shared" si="10"/>
        <v>0</v>
      </c>
      <c r="I23" s="5">
        <f t="shared" si="10"/>
        <v>0</v>
      </c>
      <c r="J23" s="5">
        <f t="shared" si="10"/>
        <v>0</v>
      </c>
      <c r="K23" s="5">
        <f t="shared" si="10"/>
        <v>0</v>
      </c>
      <c r="L23" s="5">
        <f t="shared" si="10"/>
        <v>0</v>
      </c>
      <c r="M23" s="5">
        <f t="shared" si="10"/>
        <v>0</v>
      </c>
      <c r="N23" s="5">
        <f t="shared" si="10"/>
        <v>0</v>
      </c>
      <c r="O23" s="5">
        <f t="shared" si="10"/>
        <v>0</v>
      </c>
      <c r="P23" s="5">
        <f t="shared" si="10"/>
        <v>0</v>
      </c>
      <c r="Q23" s="5">
        <f t="shared" si="10"/>
        <v>0</v>
      </c>
      <c r="R23" s="5">
        <f t="shared" si="10"/>
        <v>0</v>
      </c>
      <c r="S23" s="5">
        <f t="shared" si="10"/>
        <v>0</v>
      </c>
      <c r="T23" s="5">
        <f t="shared" si="10"/>
        <v>0</v>
      </c>
      <c r="U23" s="5">
        <f t="shared" si="10"/>
        <v>0</v>
      </c>
      <c r="V23" s="95">
        <f t="shared" si="10"/>
        <v>0</v>
      </c>
      <c r="W23" s="100">
        <f t="shared" si="3"/>
        <v>0</v>
      </c>
    </row>
    <row r="24" spans="1:23" ht="16.5" customHeight="1" hidden="1">
      <c r="A24" s="21" t="s">
        <v>11</v>
      </c>
      <c r="B24" s="8">
        <f t="shared" si="1"/>
        <v>0</v>
      </c>
      <c r="C24" s="7"/>
      <c r="D24" s="1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43"/>
      <c r="W24" s="100">
        <f t="shared" si="3"/>
        <v>0</v>
      </c>
    </row>
    <row r="25" spans="1:23" ht="16.5" customHeight="1" hidden="1">
      <c r="A25" s="21"/>
      <c r="B25" s="8"/>
      <c r="C25" s="7"/>
      <c r="D25" s="1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43"/>
      <c r="W25" s="100">
        <f t="shared" si="3"/>
        <v>0</v>
      </c>
    </row>
    <row r="26" spans="1:23" ht="16.5" customHeight="1" hidden="1">
      <c r="A26" s="136" t="s">
        <v>107</v>
      </c>
      <c r="B26" s="10">
        <f>B27+B29</f>
        <v>0</v>
      </c>
      <c r="C26" s="7">
        <f>C27+C29</f>
        <v>0</v>
      </c>
      <c r="D26" s="7">
        <f aca="true" t="shared" si="11" ref="D26:V26">D27+D29</f>
        <v>0</v>
      </c>
      <c r="E26" s="7">
        <f t="shared" si="11"/>
        <v>0</v>
      </c>
      <c r="F26" s="7">
        <f t="shared" si="11"/>
        <v>0</v>
      </c>
      <c r="G26" s="7">
        <f t="shared" si="11"/>
        <v>0</v>
      </c>
      <c r="H26" s="7">
        <f t="shared" si="11"/>
        <v>0</v>
      </c>
      <c r="I26" s="7">
        <f t="shared" si="11"/>
        <v>0</v>
      </c>
      <c r="J26" s="7">
        <f t="shared" si="11"/>
        <v>0</v>
      </c>
      <c r="K26" s="7">
        <f t="shared" si="11"/>
        <v>0</v>
      </c>
      <c r="L26" s="7">
        <f t="shared" si="11"/>
        <v>0</v>
      </c>
      <c r="M26" s="7">
        <f t="shared" si="11"/>
        <v>0</v>
      </c>
      <c r="N26" s="7">
        <f t="shared" si="11"/>
        <v>0</v>
      </c>
      <c r="O26" s="7">
        <f t="shared" si="11"/>
        <v>0</v>
      </c>
      <c r="P26" s="7">
        <f t="shared" si="11"/>
        <v>0</v>
      </c>
      <c r="Q26" s="7">
        <f t="shared" si="11"/>
        <v>0</v>
      </c>
      <c r="R26" s="7">
        <f t="shared" si="11"/>
        <v>0</v>
      </c>
      <c r="S26" s="7">
        <f t="shared" si="11"/>
        <v>0</v>
      </c>
      <c r="T26" s="7">
        <f t="shared" si="11"/>
        <v>0</v>
      </c>
      <c r="U26" s="7">
        <f t="shared" si="11"/>
        <v>0</v>
      </c>
      <c r="V26" s="98">
        <f t="shared" si="11"/>
        <v>0</v>
      </c>
      <c r="W26" s="100">
        <f t="shared" si="3"/>
        <v>0</v>
      </c>
    </row>
    <row r="27" spans="1:23" ht="16.5" customHeight="1" hidden="1">
      <c r="A27" s="20" t="s">
        <v>59</v>
      </c>
      <c r="B27" s="10">
        <f>B28</f>
        <v>0</v>
      </c>
      <c r="C27" s="7">
        <f>C28</f>
        <v>0</v>
      </c>
      <c r="D27" s="7">
        <f aca="true" t="shared" si="12" ref="D27:V27">D28</f>
        <v>0</v>
      </c>
      <c r="E27" s="7">
        <f t="shared" si="12"/>
        <v>0</v>
      </c>
      <c r="F27" s="7">
        <f t="shared" si="12"/>
        <v>0</v>
      </c>
      <c r="G27" s="7">
        <f t="shared" si="12"/>
        <v>0</v>
      </c>
      <c r="H27" s="7">
        <f t="shared" si="12"/>
        <v>0</v>
      </c>
      <c r="I27" s="7">
        <f t="shared" si="12"/>
        <v>0</v>
      </c>
      <c r="J27" s="7">
        <f t="shared" si="12"/>
        <v>0</v>
      </c>
      <c r="K27" s="7">
        <f t="shared" si="12"/>
        <v>0</v>
      </c>
      <c r="L27" s="7">
        <f t="shared" si="12"/>
        <v>0</v>
      </c>
      <c r="M27" s="7">
        <f t="shared" si="12"/>
        <v>0</v>
      </c>
      <c r="N27" s="7">
        <f t="shared" si="12"/>
        <v>0</v>
      </c>
      <c r="O27" s="7">
        <f t="shared" si="12"/>
        <v>0</v>
      </c>
      <c r="P27" s="7">
        <f t="shared" si="12"/>
        <v>0</v>
      </c>
      <c r="Q27" s="7">
        <f t="shared" si="12"/>
        <v>0</v>
      </c>
      <c r="R27" s="7">
        <f t="shared" si="12"/>
        <v>0</v>
      </c>
      <c r="S27" s="7">
        <f t="shared" si="12"/>
        <v>0</v>
      </c>
      <c r="T27" s="7">
        <f t="shared" si="12"/>
        <v>0</v>
      </c>
      <c r="U27" s="7">
        <f t="shared" si="12"/>
        <v>0</v>
      </c>
      <c r="V27" s="98">
        <f t="shared" si="12"/>
        <v>0</v>
      </c>
      <c r="W27" s="100">
        <f t="shared" si="3"/>
        <v>0</v>
      </c>
    </row>
    <row r="28" spans="1:23" ht="16.5" customHeight="1" hidden="1">
      <c r="A28" s="22" t="s">
        <v>60</v>
      </c>
      <c r="B28" s="8">
        <f>SUM(C28:V28)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8"/>
      <c r="W28" s="100">
        <f t="shared" si="3"/>
        <v>0</v>
      </c>
    </row>
    <row r="29" spans="1:23" s="87" customFormat="1" ht="16.5" customHeight="1" hidden="1">
      <c r="A29" s="83" t="s">
        <v>69</v>
      </c>
      <c r="B29" s="10">
        <f>B30</f>
        <v>0</v>
      </c>
      <c r="C29" s="5">
        <f>C30</f>
        <v>0</v>
      </c>
      <c r="D29" s="5">
        <f aca="true" t="shared" si="13" ref="D29:V29">D30</f>
        <v>0</v>
      </c>
      <c r="E29" s="5">
        <f t="shared" si="13"/>
        <v>0</v>
      </c>
      <c r="F29" s="5">
        <f t="shared" si="13"/>
        <v>0</v>
      </c>
      <c r="G29" s="5">
        <f t="shared" si="13"/>
        <v>0</v>
      </c>
      <c r="H29" s="5">
        <f t="shared" si="13"/>
        <v>0</v>
      </c>
      <c r="I29" s="5">
        <f t="shared" si="13"/>
        <v>0</v>
      </c>
      <c r="J29" s="5">
        <f t="shared" si="13"/>
        <v>0</v>
      </c>
      <c r="K29" s="5">
        <f t="shared" si="13"/>
        <v>0</v>
      </c>
      <c r="L29" s="5">
        <f t="shared" si="13"/>
        <v>0</v>
      </c>
      <c r="M29" s="5">
        <f t="shared" si="13"/>
        <v>0</v>
      </c>
      <c r="N29" s="5">
        <f t="shared" si="13"/>
        <v>0</v>
      </c>
      <c r="O29" s="5">
        <f t="shared" si="13"/>
        <v>0</v>
      </c>
      <c r="P29" s="5">
        <f t="shared" si="13"/>
        <v>0</v>
      </c>
      <c r="Q29" s="5">
        <f t="shared" si="13"/>
        <v>0</v>
      </c>
      <c r="R29" s="5">
        <f t="shared" si="13"/>
        <v>0</v>
      </c>
      <c r="S29" s="5">
        <f t="shared" si="13"/>
        <v>0</v>
      </c>
      <c r="T29" s="5">
        <f t="shared" si="13"/>
        <v>0</v>
      </c>
      <c r="U29" s="5">
        <f t="shared" si="13"/>
        <v>0</v>
      </c>
      <c r="V29" s="95">
        <f t="shared" si="13"/>
        <v>0</v>
      </c>
      <c r="W29" s="100">
        <f t="shared" si="3"/>
        <v>0</v>
      </c>
    </row>
    <row r="30" spans="1:23" s="85" customFormat="1" ht="16.5" customHeight="1" hidden="1">
      <c r="A30" s="86" t="s">
        <v>70</v>
      </c>
      <c r="B30" s="8">
        <f>SUM(C30:V30)</f>
        <v>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101"/>
      <c r="W30" s="100">
        <f t="shared" si="3"/>
        <v>0</v>
      </c>
    </row>
    <row r="31" spans="1:23" ht="16.5" customHeight="1" hidden="1">
      <c r="A31" s="22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8"/>
      <c r="W31" s="100">
        <f t="shared" si="3"/>
        <v>0</v>
      </c>
    </row>
    <row r="32" spans="1:23" ht="16.5" customHeight="1" hidden="1">
      <c r="A32" s="136" t="s">
        <v>108</v>
      </c>
      <c r="B32" s="10">
        <f>B33</f>
        <v>0</v>
      </c>
      <c r="C32" s="7">
        <f>C33</f>
        <v>0</v>
      </c>
      <c r="D32" s="7">
        <f aca="true" t="shared" si="14" ref="D32:V33">D33</f>
        <v>0</v>
      </c>
      <c r="E32" s="7">
        <f t="shared" si="14"/>
        <v>0</v>
      </c>
      <c r="F32" s="7">
        <f t="shared" si="14"/>
        <v>0</v>
      </c>
      <c r="G32" s="7">
        <f t="shared" si="14"/>
        <v>0</v>
      </c>
      <c r="H32" s="7">
        <f t="shared" si="14"/>
        <v>0</v>
      </c>
      <c r="I32" s="7">
        <f t="shared" si="14"/>
        <v>0</v>
      </c>
      <c r="J32" s="7">
        <f t="shared" si="14"/>
        <v>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4"/>
        <v>0</v>
      </c>
      <c r="P32" s="7">
        <f t="shared" si="14"/>
        <v>0</v>
      </c>
      <c r="Q32" s="7">
        <f t="shared" si="14"/>
        <v>0</v>
      </c>
      <c r="R32" s="7">
        <f t="shared" si="14"/>
        <v>0</v>
      </c>
      <c r="S32" s="7">
        <f t="shared" si="14"/>
        <v>0</v>
      </c>
      <c r="T32" s="7">
        <f t="shared" si="14"/>
        <v>0</v>
      </c>
      <c r="U32" s="7">
        <f t="shared" si="14"/>
        <v>0</v>
      </c>
      <c r="V32" s="98">
        <f t="shared" si="14"/>
        <v>0</v>
      </c>
      <c r="W32" s="100">
        <f t="shared" si="3"/>
        <v>0</v>
      </c>
    </row>
    <row r="33" spans="1:23" ht="16.5" customHeight="1" hidden="1">
      <c r="A33" s="20" t="s">
        <v>61</v>
      </c>
      <c r="B33" s="10">
        <f>B34</f>
        <v>0</v>
      </c>
      <c r="C33" s="7">
        <f>C34</f>
        <v>0</v>
      </c>
      <c r="D33" s="7">
        <f t="shared" si="14"/>
        <v>0</v>
      </c>
      <c r="E33" s="7">
        <f t="shared" si="14"/>
        <v>0</v>
      </c>
      <c r="F33" s="7">
        <f t="shared" si="14"/>
        <v>0</v>
      </c>
      <c r="G33" s="7">
        <f t="shared" si="14"/>
        <v>0</v>
      </c>
      <c r="H33" s="7">
        <f t="shared" si="14"/>
        <v>0</v>
      </c>
      <c r="I33" s="7">
        <f t="shared" si="14"/>
        <v>0</v>
      </c>
      <c r="J33" s="7">
        <f t="shared" si="14"/>
        <v>0</v>
      </c>
      <c r="K33" s="7">
        <f t="shared" si="14"/>
        <v>0</v>
      </c>
      <c r="L33" s="7">
        <f t="shared" si="14"/>
        <v>0</v>
      </c>
      <c r="M33" s="7">
        <f t="shared" si="14"/>
        <v>0</v>
      </c>
      <c r="N33" s="7">
        <f t="shared" si="14"/>
        <v>0</v>
      </c>
      <c r="O33" s="7">
        <f t="shared" si="14"/>
        <v>0</v>
      </c>
      <c r="P33" s="7">
        <f t="shared" si="14"/>
        <v>0</v>
      </c>
      <c r="Q33" s="7">
        <f t="shared" si="14"/>
        <v>0</v>
      </c>
      <c r="R33" s="7">
        <f t="shared" si="14"/>
        <v>0</v>
      </c>
      <c r="S33" s="7">
        <f t="shared" si="14"/>
        <v>0</v>
      </c>
      <c r="T33" s="7">
        <f t="shared" si="14"/>
        <v>0</v>
      </c>
      <c r="U33" s="7">
        <f t="shared" si="14"/>
        <v>0</v>
      </c>
      <c r="V33" s="98">
        <f t="shared" si="14"/>
        <v>0</v>
      </c>
      <c r="W33" s="100">
        <f t="shared" si="3"/>
        <v>0</v>
      </c>
    </row>
    <row r="34" spans="1:23" ht="16.5" customHeight="1" hidden="1">
      <c r="A34" s="22" t="s">
        <v>62</v>
      </c>
      <c r="B34" s="8">
        <f>SUM(C34:V34)</f>
        <v>0</v>
      </c>
      <c r="C34" s="7"/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3"/>
      <c r="W34" s="100">
        <f t="shared" si="3"/>
        <v>0</v>
      </c>
    </row>
    <row r="35" spans="1:23" ht="16.5" customHeight="1">
      <c r="A35" s="21"/>
      <c r="B35" s="7"/>
      <c r="C35" s="7"/>
      <c r="D35" s="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43"/>
      <c r="W35" s="100">
        <f t="shared" si="3"/>
        <v>0</v>
      </c>
    </row>
    <row r="36" spans="1:23" s="4" customFormat="1" ht="16.5" customHeight="1" thickBot="1">
      <c r="A36" s="137" t="s">
        <v>14</v>
      </c>
      <c r="B36" s="11">
        <f aca="true" t="shared" si="15" ref="B36:V36">B8+B20+B32+B26</f>
        <v>8105676968</v>
      </c>
      <c r="C36" s="11">
        <f t="shared" si="15"/>
        <v>3459245674</v>
      </c>
      <c r="D36" s="11">
        <f t="shared" si="15"/>
        <v>865546558</v>
      </c>
      <c r="E36" s="11">
        <f t="shared" si="15"/>
        <v>450275193</v>
      </c>
      <c r="F36" s="11">
        <f t="shared" si="15"/>
        <v>636669590</v>
      </c>
      <c r="G36" s="11">
        <f t="shared" si="15"/>
        <v>461411200</v>
      </c>
      <c r="H36" s="11">
        <f t="shared" si="15"/>
        <v>1080607820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si="15"/>
        <v>0</v>
      </c>
      <c r="M36" s="11">
        <f t="shared" si="15"/>
        <v>0</v>
      </c>
      <c r="N36" s="11">
        <f t="shared" si="15"/>
        <v>0</v>
      </c>
      <c r="O36" s="11">
        <f t="shared" si="15"/>
        <v>0</v>
      </c>
      <c r="P36" s="11">
        <f t="shared" si="15"/>
        <v>0</v>
      </c>
      <c r="Q36" s="11">
        <f t="shared" si="15"/>
        <v>0</v>
      </c>
      <c r="R36" s="11">
        <f t="shared" si="15"/>
        <v>0</v>
      </c>
      <c r="S36" s="11">
        <f t="shared" si="15"/>
        <v>0</v>
      </c>
      <c r="T36" s="11">
        <f t="shared" si="15"/>
        <v>0</v>
      </c>
      <c r="U36" s="11">
        <f t="shared" si="15"/>
        <v>1101163810</v>
      </c>
      <c r="V36" s="102">
        <f t="shared" si="15"/>
        <v>50757123</v>
      </c>
      <c r="W36" s="100">
        <f t="shared" si="3"/>
        <v>0</v>
      </c>
    </row>
    <row r="37" spans="1:23" s="4" customFormat="1" ht="16.5" customHeight="1" thickTop="1">
      <c r="A37" s="23"/>
      <c r="B37" s="10"/>
      <c r="C37" s="10"/>
      <c r="D37" s="1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42"/>
      <c r="W37" s="100">
        <f t="shared" si="3"/>
        <v>0</v>
      </c>
    </row>
    <row r="38" spans="1:23" s="6" customFormat="1" ht="16.5" customHeight="1">
      <c r="A38" s="138" t="s">
        <v>5</v>
      </c>
      <c r="B38" s="5">
        <f>SUM(C38:V38)</f>
        <v>0</v>
      </c>
      <c r="C38" s="7">
        <f>C39</f>
        <v>0</v>
      </c>
      <c r="D38" s="7">
        <f aca="true" t="shared" si="16" ref="D38:V39">D39</f>
        <v>0</v>
      </c>
      <c r="E38" s="7">
        <f t="shared" si="16"/>
        <v>0</v>
      </c>
      <c r="F38" s="7">
        <f t="shared" si="16"/>
        <v>0</v>
      </c>
      <c r="G38" s="7">
        <f t="shared" si="16"/>
        <v>0</v>
      </c>
      <c r="H38" s="7">
        <f t="shared" si="16"/>
        <v>0</v>
      </c>
      <c r="I38" s="7">
        <f t="shared" si="16"/>
        <v>0</v>
      </c>
      <c r="J38" s="7">
        <f t="shared" si="16"/>
        <v>0</v>
      </c>
      <c r="K38" s="7">
        <f t="shared" si="16"/>
        <v>0</v>
      </c>
      <c r="L38" s="7">
        <f t="shared" si="16"/>
        <v>0</v>
      </c>
      <c r="M38" s="7">
        <f t="shared" si="16"/>
        <v>0</v>
      </c>
      <c r="N38" s="7">
        <f t="shared" si="16"/>
        <v>0</v>
      </c>
      <c r="O38" s="7">
        <f t="shared" si="16"/>
        <v>0</v>
      </c>
      <c r="P38" s="7">
        <f t="shared" si="16"/>
        <v>0</v>
      </c>
      <c r="Q38" s="7">
        <f t="shared" si="16"/>
        <v>0</v>
      </c>
      <c r="R38" s="7">
        <f t="shared" si="16"/>
        <v>0</v>
      </c>
      <c r="S38" s="7">
        <f t="shared" si="16"/>
        <v>0</v>
      </c>
      <c r="T38" s="7">
        <f t="shared" si="16"/>
        <v>0</v>
      </c>
      <c r="U38" s="7">
        <f t="shared" si="16"/>
        <v>0</v>
      </c>
      <c r="V38" s="98">
        <f t="shared" si="16"/>
        <v>0</v>
      </c>
      <c r="W38" s="100">
        <f t="shared" si="3"/>
        <v>0</v>
      </c>
    </row>
    <row r="39" spans="1:23" s="6" customFormat="1" ht="16.5" customHeight="1" hidden="1">
      <c r="A39" s="20" t="s">
        <v>64</v>
      </c>
      <c r="B39" s="5">
        <f>B40</f>
        <v>0</v>
      </c>
      <c r="C39" s="7">
        <f>C40</f>
        <v>0</v>
      </c>
      <c r="D39" s="7">
        <f t="shared" si="16"/>
        <v>0</v>
      </c>
      <c r="E39" s="7">
        <f t="shared" si="16"/>
        <v>0</v>
      </c>
      <c r="F39" s="7">
        <f t="shared" si="16"/>
        <v>0</v>
      </c>
      <c r="G39" s="7">
        <f t="shared" si="16"/>
        <v>0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7">
        <f t="shared" si="16"/>
        <v>0</v>
      </c>
      <c r="N39" s="7">
        <f t="shared" si="16"/>
        <v>0</v>
      </c>
      <c r="O39" s="7">
        <f t="shared" si="16"/>
        <v>0</v>
      </c>
      <c r="P39" s="7">
        <f t="shared" si="16"/>
        <v>0</v>
      </c>
      <c r="Q39" s="7">
        <f t="shared" si="16"/>
        <v>0</v>
      </c>
      <c r="R39" s="7">
        <f t="shared" si="16"/>
        <v>0</v>
      </c>
      <c r="S39" s="7">
        <f t="shared" si="16"/>
        <v>0</v>
      </c>
      <c r="T39" s="7">
        <f t="shared" si="16"/>
        <v>0</v>
      </c>
      <c r="U39" s="7">
        <f t="shared" si="16"/>
        <v>0</v>
      </c>
      <c r="V39" s="98">
        <f t="shared" si="16"/>
        <v>0</v>
      </c>
      <c r="W39" s="100">
        <f t="shared" si="3"/>
        <v>0</v>
      </c>
    </row>
    <row r="40" spans="1:23" s="6" customFormat="1" ht="16.5" customHeight="1" hidden="1">
      <c r="A40" s="22" t="s">
        <v>63</v>
      </c>
      <c r="B40" s="8">
        <f>SUM(C40:V40)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98"/>
      <c r="W40" s="100">
        <f t="shared" si="3"/>
        <v>0</v>
      </c>
    </row>
    <row r="41" spans="1:23" s="6" customFormat="1" ht="16.5" customHeight="1">
      <c r="A41" s="22"/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98"/>
      <c r="W41" s="100">
        <f t="shared" si="3"/>
        <v>0</v>
      </c>
    </row>
    <row r="42" spans="1:23" ht="16.5" customHeight="1">
      <c r="A42" s="138" t="s">
        <v>19</v>
      </c>
      <c r="B42" s="5">
        <f>SUM(C42:V42)</f>
        <v>0</v>
      </c>
      <c r="C42" s="7">
        <f>C43</f>
        <v>0</v>
      </c>
      <c r="D42" s="7">
        <f aca="true" t="shared" si="17" ref="D42:V42">D43</f>
        <v>0</v>
      </c>
      <c r="E42" s="7">
        <f t="shared" si="17"/>
        <v>0</v>
      </c>
      <c r="F42" s="7">
        <f t="shared" si="17"/>
        <v>0</v>
      </c>
      <c r="G42" s="7">
        <f t="shared" si="17"/>
        <v>0</v>
      </c>
      <c r="H42" s="7">
        <f t="shared" si="17"/>
        <v>0</v>
      </c>
      <c r="I42" s="7">
        <f t="shared" si="17"/>
        <v>0</v>
      </c>
      <c r="J42" s="7">
        <f t="shared" si="17"/>
        <v>0</v>
      </c>
      <c r="K42" s="7">
        <f t="shared" si="17"/>
        <v>0</v>
      </c>
      <c r="L42" s="7">
        <f t="shared" si="17"/>
        <v>0</v>
      </c>
      <c r="M42" s="7">
        <f t="shared" si="17"/>
        <v>0</v>
      </c>
      <c r="N42" s="7">
        <f t="shared" si="17"/>
        <v>0</v>
      </c>
      <c r="O42" s="7">
        <f t="shared" si="17"/>
        <v>0</v>
      </c>
      <c r="P42" s="7">
        <f t="shared" si="17"/>
        <v>0</v>
      </c>
      <c r="Q42" s="7">
        <f t="shared" si="17"/>
        <v>0</v>
      </c>
      <c r="R42" s="7">
        <f t="shared" si="17"/>
        <v>0</v>
      </c>
      <c r="S42" s="7">
        <f t="shared" si="17"/>
        <v>0</v>
      </c>
      <c r="T42" s="7">
        <f t="shared" si="17"/>
        <v>0</v>
      </c>
      <c r="U42" s="7">
        <f t="shared" si="17"/>
        <v>0</v>
      </c>
      <c r="V42" s="98">
        <f t="shared" si="17"/>
        <v>0</v>
      </c>
      <c r="W42" s="100">
        <f t="shared" si="3"/>
        <v>0</v>
      </c>
    </row>
    <row r="43" spans="1:23" ht="16.5" customHeight="1" hidden="1">
      <c r="A43" s="20" t="s">
        <v>65</v>
      </c>
      <c r="B43" s="5">
        <f>B44+B45</f>
        <v>0</v>
      </c>
      <c r="C43" s="7">
        <f>C44+C45</f>
        <v>0</v>
      </c>
      <c r="D43" s="7">
        <f aca="true" t="shared" si="18" ref="D43:V43">D44+D45</f>
        <v>0</v>
      </c>
      <c r="E43" s="7">
        <f t="shared" si="18"/>
        <v>0</v>
      </c>
      <c r="F43" s="7">
        <f t="shared" si="18"/>
        <v>0</v>
      </c>
      <c r="G43" s="7">
        <f t="shared" si="18"/>
        <v>0</v>
      </c>
      <c r="H43" s="7">
        <f t="shared" si="18"/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 t="shared" si="18"/>
        <v>0</v>
      </c>
      <c r="Q43" s="7">
        <f t="shared" si="18"/>
        <v>0</v>
      </c>
      <c r="R43" s="7">
        <f t="shared" si="18"/>
        <v>0</v>
      </c>
      <c r="S43" s="7">
        <f t="shared" si="18"/>
        <v>0</v>
      </c>
      <c r="T43" s="7">
        <f t="shared" si="18"/>
        <v>0</v>
      </c>
      <c r="U43" s="7">
        <f t="shared" si="18"/>
        <v>0</v>
      </c>
      <c r="V43" s="98">
        <f t="shared" si="18"/>
        <v>0</v>
      </c>
      <c r="W43" s="100">
        <f t="shared" si="3"/>
        <v>0</v>
      </c>
    </row>
    <row r="44" spans="1:23" ht="16.5" customHeight="1" hidden="1">
      <c r="A44" s="22" t="s">
        <v>66</v>
      </c>
      <c r="B44" s="8">
        <f>SUM(C44:V44)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98"/>
      <c r="W44" s="100">
        <f t="shared" si="3"/>
        <v>0</v>
      </c>
    </row>
    <row r="45" spans="1:23" ht="16.5" customHeight="1" hidden="1">
      <c r="A45" s="22" t="s">
        <v>74</v>
      </c>
      <c r="B45" s="8">
        <f>SUM(C45:V45)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98"/>
      <c r="W45" s="100">
        <f t="shared" si="3"/>
        <v>0</v>
      </c>
    </row>
    <row r="46" spans="1:23" ht="16.5" customHeight="1">
      <c r="A46" s="24"/>
      <c r="B46" s="7"/>
      <c r="C46" s="7"/>
      <c r="D46" s="1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43"/>
      <c r="W46" s="100">
        <f t="shared" si="3"/>
        <v>0</v>
      </c>
    </row>
    <row r="47" spans="1:23" s="4" customFormat="1" ht="16.5" customHeight="1" thickBot="1">
      <c r="A47" s="137" t="s">
        <v>20</v>
      </c>
      <c r="B47" s="11">
        <f>SUM(C47:V47)</f>
        <v>0</v>
      </c>
      <c r="C47" s="14">
        <f>C38+C42</f>
        <v>0</v>
      </c>
      <c r="D47" s="14">
        <f aca="true" t="shared" si="19" ref="D47:V47">D38+D42</f>
        <v>0</v>
      </c>
      <c r="E47" s="14">
        <f t="shared" si="19"/>
        <v>0</v>
      </c>
      <c r="F47" s="14">
        <f t="shared" si="19"/>
        <v>0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 t="shared" si="19"/>
        <v>0</v>
      </c>
      <c r="K47" s="14">
        <f t="shared" si="19"/>
        <v>0</v>
      </c>
      <c r="L47" s="14">
        <f t="shared" si="19"/>
        <v>0</v>
      </c>
      <c r="M47" s="14">
        <f t="shared" si="19"/>
        <v>0</v>
      </c>
      <c r="N47" s="14">
        <f t="shared" si="19"/>
        <v>0</v>
      </c>
      <c r="O47" s="14">
        <f t="shared" si="19"/>
        <v>0</v>
      </c>
      <c r="P47" s="14">
        <f t="shared" si="19"/>
        <v>0</v>
      </c>
      <c r="Q47" s="14">
        <f t="shared" si="19"/>
        <v>0</v>
      </c>
      <c r="R47" s="14">
        <f t="shared" si="19"/>
        <v>0</v>
      </c>
      <c r="S47" s="14">
        <f t="shared" si="19"/>
        <v>0</v>
      </c>
      <c r="T47" s="14">
        <f t="shared" si="19"/>
        <v>0</v>
      </c>
      <c r="U47" s="14">
        <f t="shared" si="19"/>
        <v>0</v>
      </c>
      <c r="V47" s="103">
        <f t="shared" si="19"/>
        <v>0</v>
      </c>
      <c r="W47" s="100">
        <f t="shared" si="3"/>
        <v>0</v>
      </c>
    </row>
    <row r="48" spans="1:23" s="4" customFormat="1" ht="16.5" customHeight="1" thickTop="1">
      <c r="A48" s="23"/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04"/>
      <c r="W48" s="100">
        <f t="shared" si="3"/>
        <v>0</v>
      </c>
    </row>
    <row r="49" spans="1:23" s="4" customFormat="1" ht="16.5" customHeight="1" thickBot="1">
      <c r="A49" s="137" t="s">
        <v>21</v>
      </c>
      <c r="B49" s="11">
        <f aca="true" t="shared" si="20" ref="B49:V49">B36-B47</f>
        <v>8105676968</v>
      </c>
      <c r="C49" s="11">
        <f t="shared" si="20"/>
        <v>3459245674</v>
      </c>
      <c r="D49" s="11">
        <f t="shared" si="20"/>
        <v>865546558</v>
      </c>
      <c r="E49" s="11">
        <f t="shared" si="20"/>
        <v>450275193</v>
      </c>
      <c r="F49" s="11">
        <f t="shared" si="20"/>
        <v>636669590</v>
      </c>
      <c r="G49" s="11">
        <f t="shared" si="20"/>
        <v>461411200</v>
      </c>
      <c r="H49" s="11">
        <f t="shared" si="20"/>
        <v>1080607820</v>
      </c>
      <c r="I49" s="11">
        <f t="shared" si="20"/>
        <v>0</v>
      </c>
      <c r="J49" s="11">
        <f t="shared" si="20"/>
        <v>0</v>
      </c>
      <c r="K49" s="11">
        <f t="shared" si="20"/>
        <v>0</v>
      </c>
      <c r="L49" s="11">
        <f t="shared" si="20"/>
        <v>0</v>
      </c>
      <c r="M49" s="11">
        <f t="shared" si="20"/>
        <v>0</v>
      </c>
      <c r="N49" s="11">
        <f t="shared" si="20"/>
        <v>0</v>
      </c>
      <c r="O49" s="11">
        <f t="shared" si="20"/>
        <v>0</v>
      </c>
      <c r="P49" s="11">
        <f t="shared" si="20"/>
        <v>0</v>
      </c>
      <c r="Q49" s="11">
        <f t="shared" si="20"/>
        <v>0</v>
      </c>
      <c r="R49" s="11">
        <f t="shared" si="20"/>
        <v>0</v>
      </c>
      <c r="S49" s="11">
        <f t="shared" si="20"/>
        <v>0</v>
      </c>
      <c r="T49" s="11">
        <f t="shared" si="20"/>
        <v>0</v>
      </c>
      <c r="U49" s="11">
        <f t="shared" si="20"/>
        <v>1101163810</v>
      </c>
      <c r="V49" s="102">
        <f t="shared" si="20"/>
        <v>50757123</v>
      </c>
      <c r="W49" s="100">
        <f t="shared" si="3"/>
        <v>0</v>
      </c>
    </row>
    <row r="50" spans="1:23" s="4" customFormat="1" ht="16.5" customHeight="1" thickTop="1">
      <c r="A50" s="2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97"/>
      <c r="W50" s="100">
        <f t="shared" si="3"/>
        <v>0</v>
      </c>
    </row>
    <row r="51" spans="1:23" s="4" customFormat="1" ht="16.5" customHeight="1" thickBot="1">
      <c r="A51" s="137" t="s">
        <v>3</v>
      </c>
      <c r="B51" s="11">
        <f>B47+B49</f>
        <v>8105676968</v>
      </c>
      <c r="C51" s="11">
        <f>C47+C49</f>
        <v>3459245674</v>
      </c>
      <c r="D51" s="11">
        <f aca="true" t="shared" si="21" ref="D51:V51">D47+D49</f>
        <v>865546558</v>
      </c>
      <c r="E51" s="11">
        <f t="shared" si="21"/>
        <v>450275193</v>
      </c>
      <c r="F51" s="11">
        <f t="shared" si="21"/>
        <v>636669590</v>
      </c>
      <c r="G51" s="11">
        <f t="shared" si="21"/>
        <v>461411200</v>
      </c>
      <c r="H51" s="11">
        <f t="shared" si="21"/>
        <v>1080607820</v>
      </c>
      <c r="I51" s="11">
        <f t="shared" si="21"/>
        <v>0</v>
      </c>
      <c r="J51" s="11">
        <f t="shared" si="21"/>
        <v>0</v>
      </c>
      <c r="K51" s="11">
        <f t="shared" si="21"/>
        <v>0</v>
      </c>
      <c r="L51" s="11">
        <f t="shared" si="21"/>
        <v>0</v>
      </c>
      <c r="M51" s="11">
        <f t="shared" si="21"/>
        <v>0</v>
      </c>
      <c r="N51" s="11">
        <f t="shared" si="21"/>
        <v>0</v>
      </c>
      <c r="O51" s="11">
        <f t="shared" si="21"/>
        <v>0</v>
      </c>
      <c r="P51" s="11">
        <f t="shared" si="21"/>
        <v>0</v>
      </c>
      <c r="Q51" s="11">
        <f t="shared" si="21"/>
        <v>0</v>
      </c>
      <c r="R51" s="11">
        <f t="shared" si="21"/>
        <v>0</v>
      </c>
      <c r="S51" s="11">
        <f t="shared" si="21"/>
        <v>0</v>
      </c>
      <c r="T51" s="11">
        <f t="shared" si="21"/>
        <v>0</v>
      </c>
      <c r="U51" s="11">
        <f t="shared" si="21"/>
        <v>1101163810</v>
      </c>
      <c r="V51" s="102">
        <f t="shared" si="21"/>
        <v>50757123</v>
      </c>
      <c r="W51" s="100">
        <f t="shared" si="3"/>
        <v>0</v>
      </c>
    </row>
    <row r="52" spans="1:23" ht="16.5" customHeight="1" thickBot="1" thickTop="1">
      <c r="A52" s="25"/>
      <c r="B52" s="26"/>
      <c r="C52" s="26"/>
      <c r="D52" s="2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44"/>
      <c r="W52" s="100">
        <f t="shared" si="3"/>
        <v>0</v>
      </c>
    </row>
    <row r="53" ht="24.75" customHeight="1" hidden="1"/>
    <row r="54" spans="1:22" ht="24.75" customHeight="1" hidden="1">
      <c r="A54" s="94" t="s">
        <v>94</v>
      </c>
      <c r="B54" s="1">
        <f aca="true" t="shared" si="22" ref="B54:V54">B36-B47-B49</f>
        <v>0</v>
      </c>
      <c r="C54" s="1">
        <f t="shared" si="22"/>
        <v>0</v>
      </c>
      <c r="D54" s="1">
        <f t="shared" si="22"/>
        <v>0</v>
      </c>
      <c r="E54" s="1">
        <f t="shared" si="22"/>
        <v>0</v>
      </c>
      <c r="F54" s="1">
        <f t="shared" si="22"/>
        <v>0</v>
      </c>
      <c r="G54" s="1">
        <f t="shared" si="22"/>
        <v>0</v>
      </c>
      <c r="H54" s="1">
        <f t="shared" si="22"/>
        <v>0</v>
      </c>
      <c r="I54" s="1">
        <f t="shared" si="22"/>
        <v>0</v>
      </c>
      <c r="J54" s="1">
        <f t="shared" si="22"/>
        <v>0</v>
      </c>
      <c r="K54" s="1">
        <f t="shared" si="22"/>
        <v>0</v>
      </c>
      <c r="L54" s="1">
        <f t="shared" si="22"/>
        <v>0</v>
      </c>
      <c r="M54" s="1">
        <f t="shared" si="22"/>
        <v>0</v>
      </c>
      <c r="N54" s="1">
        <f t="shared" si="22"/>
        <v>0</v>
      </c>
      <c r="O54" s="1">
        <f t="shared" si="22"/>
        <v>0</v>
      </c>
      <c r="P54" s="1">
        <f t="shared" si="22"/>
        <v>0</v>
      </c>
      <c r="Q54" s="1">
        <f t="shared" si="22"/>
        <v>0</v>
      </c>
      <c r="R54" s="1">
        <f t="shared" si="22"/>
        <v>0</v>
      </c>
      <c r="S54" s="1">
        <f t="shared" si="22"/>
        <v>0</v>
      </c>
      <c r="T54" s="1">
        <f t="shared" si="22"/>
        <v>0</v>
      </c>
      <c r="U54" s="1">
        <f t="shared" si="22"/>
        <v>0</v>
      </c>
      <c r="V54" s="1">
        <f t="shared" si="22"/>
        <v>0</v>
      </c>
    </row>
    <row r="55" spans="1:22" ht="24.75" customHeight="1" hidden="1">
      <c r="A55" s="94" t="s">
        <v>95</v>
      </c>
      <c r="B55" s="1">
        <f aca="true" t="shared" si="23" ref="B55:V55">B36-B51</f>
        <v>0</v>
      </c>
      <c r="C55" s="1">
        <f t="shared" si="23"/>
        <v>0</v>
      </c>
      <c r="D55" s="1">
        <f t="shared" si="23"/>
        <v>0</v>
      </c>
      <c r="E55" s="1">
        <f t="shared" si="23"/>
        <v>0</v>
      </c>
      <c r="F55" s="1">
        <f t="shared" si="23"/>
        <v>0</v>
      </c>
      <c r="G55" s="1">
        <f t="shared" si="23"/>
        <v>0</v>
      </c>
      <c r="H55" s="1">
        <f t="shared" si="23"/>
        <v>0</v>
      </c>
      <c r="I55" s="1">
        <f t="shared" si="23"/>
        <v>0</v>
      </c>
      <c r="J55" s="1">
        <f t="shared" si="23"/>
        <v>0</v>
      </c>
      <c r="K55" s="1">
        <f t="shared" si="23"/>
        <v>0</v>
      </c>
      <c r="L55" s="1">
        <f t="shared" si="23"/>
        <v>0</v>
      </c>
      <c r="M55" s="1">
        <f t="shared" si="23"/>
        <v>0</v>
      </c>
      <c r="N55" s="1">
        <f t="shared" si="23"/>
        <v>0</v>
      </c>
      <c r="O55" s="1">
        <f t="shared" si="23"/>
        <v>0</v>
      </c>
      <c r="P55" s="1">
        <f t="shared" si="23"/>
        <v>0</v>
      </c>
      <c r="Q55" s="1">
        <f t="shared" si="23"/>
        <v>0</v>
      </c>
      <c r="R55" s="1">
        <f t="shared" si="23"/>
        <v>0</v>
      </c>
      <c r="S55" s="1">
        <f t="shared" si="23"/>
        <v>0</v>
      </c>
      <c r="T55" s="1">
        <f t="shared" si="23"/>
        <v>0</v>
      </c>
      <c r="U55" s="1">
        <f t="shared" si="23"/>
        <v>0</v>
      </c>
      <c r="V55" s="1">
        <f t="shared" si="23"/>
        <v>0</v>
      </c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mergeCells count="2">
    <mergeCell ref="A1:V1"/>
    <mergeCell ref="A3:V3"/>
  </mergeCells>
  <printOptions horizontalCentered="1"/>
  <pageMargins left="0.25" right="0.21" top="0.55" bottom="0.58" header="0.37" footer="0.35"/>
  <pageSetup firstPageNumber="56" useFirstPageNumber="1" horizontalDpi="600" verticalDpi="600" orientation="landscape" paperSize="9" scale="75" r:id="rId1"/>
  <headerFooter alignWithMargins="0">
    <oddHeader xml:space="preserve">&amp;L
&amp;"돋움,굵게"&amp;12 &amp;R
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view="pageBreakPreview" zoomScale="85" zoomScaleNormal="80" zoomScaleSheetLayoutView="85" workbookViewId="0" topLeftCell="A1">
      <selection activeCell="V80" sqref="V80"/>
    </sheetView>
  </sheetViews>
  <sheetFormatPr defaultColWidth="8.88671875" defaultRowHeight="15.75" customHeight="1"/>
  <cols>
    <col min="1" max="1" width="19.3359375" style="82" customWidth="1"/>
    <col min="2" max="2" width="13.6640625" style="71" customWidth="1"/>
    <col min="3" max="3" width="12.3359375" style="71" customWidth="1"/>
    <col min="4" max="8" width="13.3359375" style="71" customWidth="1"/>
    <col min="9" max="13" width="13.3359375" style="71" hidden="1" customWidth="1"/>
    <col min="14" max="14" width="12.99609375" style="71" hidden="1" customWidth="1"/>
    <col min="15" max="20" width="13.10546875" style="71" hidden="1" customWidth="1"/>
    <col min="21" max="21" width="13.10546875" style="71" customWidth="1"/>
    <col min="22" max="22" width="13.21484375" style="9" customWidth="1"/>
    <col min="23" max="23" width="11.99609375" style="9" hidden="1" customWidth="1"/>
    <col min="24" max="24" width="8.88671875" style="9" customWidth="1"/>
    <col min="25" max="25" width="12.77734375" style="9" bestFit="1" customWidth="1"/>
    <col min="26" max="16384" width="8.88671875" style="9" customWidth="1"/>
  </cols>
  <sheetData>
    <row r="1" spans="1:22" ht="21.75" customHeight="1">
      <c r="A1" s="150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ht="12.75" customHeight="1">
      <c r="A2" s="93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5"/>
      <c r="Q2" s="105"/>
      <c r="R2" s="105"/>
      <c r="S2" s="105"/>
      <c r="T2" s="105"/>
      <c r="U2" s="105"/>
      <c r="V2" s="106"/>
    </row>
    <row r="3" spans="1:22" ht="15.75" customHeight="1">
      <c r="A3" s="151" t="s">
        <v>97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12.75" customHeight="1" thickBot="1">
      <c r="A5" s="126" t="str">
        <f>재정상태!A5</f>
        <v>사천시 기금회계</v>
      </c>
      <c r="V5" s="72" t="s">
        <v>15</v>
      </c>
    </row>
    <row r="6" spans="1:23" s="133" customFormat="1" ht="29.25" customHeight="1">
      <c r="A6" s="127" t="s">
        <v>104</v>
      </c>
      <c r="B6" s="128" t="s">
        <v>105</v>
      </c>
      <c r="C6" s="129" t="s">
        <v>118</v>
      </c>
      <c r="D6" s="130" t="s">
        <v>119</v>
      </c>
      <c r="E6" s="129" t="s">
        <v>120</v>
      </c>
      <c r="F6" s="129" t="s">
        <v>121</v>
      </c>
      <c r="G6" s="129" t="s">
        <v>122</v>
      </c>
      <c r="H6" s="129" t="s">
        <v>123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 t="s">
        <v>124</v>
      </c>
      <c r="V6" s="131" t="s">
        <v>125</v>
      </c>
      <c r="W6" s="132" t="s">
        <v>106</v>
      </c>
    </row>
    <row r="7" spans="1:23" s="4" customFormat="1" ht="19.5" customHeight="1">
      <c r="A7" s="40"/>
      <c r="B7" s="38"/>
      <c r="C7" s="38"/>
      <c r="D7" s="38"/>
      <c r="E7" s="38"/>
      <c r="F7" s="37"/>
      <c r="G7" s="39"/>
      <c r="H7" s="37"/>
      <c r="I7" s="39"/>
      <c r="J7" s="37"/>
      <c r="K7" s="39"/>
      <c r="L7" s="39"/>
      <c r="M7" s="37"/>
      <c r="N7" s="39"/>
      <c r="O7" s="39"/>
      <c r="P7" s="39"/>
      <c r="Q7" s="39"/>
      <c r="R7" s="37"/>
      <c r="S7" s="39"/>
      <c r="T7" s="37"/>
      <c r="U7" s="39"/>
      <c r="V7" s="41"/>
      <c r="W7" s="9"/>
    </row>
    <row r="8" spans="1:31" s="4" customFormat="1" ht="16.5" customHeight="1" thickBot="1">
      <c r="A8" s="139" t="s">
        <v>109</v>
      </c>
      <c r="B8" s="11">
        <f>B10+B24+B20</f>
        <v>2194242217</v>
      </c>
      <c r="C8" s="11">
        <f>C10+C20+C24</f>
        <v>1003246465</v>
      </c>
      <c r="D8" s="11">
        <f aca="true" t="shared" si="0" ref="D8:V8">D10+D20+D24</f>
        <v>245546279</v>
      </c>
      <c r="E8" s="11">
        <f t="shared" si="0"/>
        <v>187045230</v>
      </c>
      <c r="F8" s="11">
        <f t="shared" si="0"/>
        <v>325756865</v>
      </c>
      <c r="G8" s="11">
        <f t="shared" si="0"/>
        <v>119091998</v>
      </c>
      <c r="H8" s="11">
        <f t="shared" si="0"/>
        <v>236244780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49531667</v>
      </c>
      <c r="V8" s="102">
        <f t="shared" si="0"/>
        <v>27778933</v>
      </c>
      <c r="W8" s="89">
        <f>B8-SUM(C8:V8)</f>
        <v>0</v>
      </c>
      <c r="X8" s="36"/>
      <c r="Y8" s="36"/>
      <c r="Z8" s="36"/>
      <c r="AA8" s="36"/>
      <c r="AB8" s="36"/>
      <c r="AC8" s="36"/>
      <c r="AD8" s="36"/>
      <c r="AE8" s="36"/>
    </row>
    <row r="9" spans="1:31" s="4" customFormat="1" ht="16.5" customHeight="1" thickTop="1">
      <c r="A9" s="3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7"/>
      <c r="W9" s="89">
        <f aca="true" t="shared" si="1" ref="W9:W72">B9-SUM(C9:V9)</f>
        <v>0</v>
      </c>
      <c r="X9" s="36"/>
      <c r="Y9" s="36"/>
      <c r="Z9" s="36"/>
      <c r="AA9" s="36"/>
      <c r="AB9" s="36"/>
      <c r="AC9" s="36"/>
      <c r="AD9" s="36"/>
      <c r="AE9" s="36"/>
    </row>
    <row r="10" spans="1:31" s="4" customFormat="1" ht="16.5" customHeight="1">
      <c r="A10" s="140" t="s">
        <v>110</v>
      </c>
      <c r="B10" s="10">
        <f>B11+B16</f>
        <v>329882217</v>
      </c>
      <c r="C10" s="10">
        <f>C11+C16</f>
        <v>153246465</v>
      </c>
      <c r="D10" s="10">
        <f aca="true" t="shared" si="2" ref="D10:V10">D11+D16</f>
        <v>21086279</v>
      </c>
      <c r="E10" s="10">
        <f t="shared" si="2"/>
        <v>16645230</v>
      </c>
      <c r="F10" s="10">
        <f t="shared" si="2"/>
        <v>25756865</v>
      </c>
      <c r="G10" s="10">
        <f t="shared" si="2"/>
        <v>19091998</v>
      </c>
      <c r="H10" s="10">
        <f t="shared" si="2"/>
        <v>36244780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49531667</v>
      </c>
      <c r="V10" s="97">
        <f t="shared" si="2"/>
        <v>8278933</v>
      </c>
      <c r="W10" s="89">
        <f t="shared" si="1"/>
        <v>0</v>
      </c>
      <c r="X10" s="36"/>
      <c r="Y10" s="36"/>
      <c r="Z10" s="36"/>
      <c r="AA10" s="36"/>
      <c r="AB10" s="36"/>
      <c r="AC10" s="36"/>
      <c r="AD10" s="36"/>
      <c r="AE10" s="36"/>
    </row>
    <row r="11" spans="1:31" s="4" customFormat="1" ht="15.75" customHeight="1">
      <c r="A11" s="34" t="s">
        <v>32</v>
      </c>
      <c r="B11" s="10">
        <f>SUM(B12:B14)</f>
        <v>322610217</v>
      </c>
      <c r="C11" s="10">
        <f>SUM(C12:C14)</f>
        <v>153246465</v>
      </c>
      <c r="D11" s="10">
        <f aca="true" t="shared" si="3" ref="D11:V11">SUM(D12:D14)</f>
        <v>21086279</v>
      </c>
      <c r="E11" s="10">
        <f t="shared" si="3"/>
        <v>16645230</v>
      </c>
      <c r="F11" s="10">
        <f t="shared" si="3"/>
        <v>25756865</v>
      </c>
      <c r="G11" s="10">
        <f t="shared" si="3"/>
        <v>19091998</v>
      </c>
      <c r="H11" s="10">
        <f t="shared" si="3"/>
        <v>36244780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10">
        <f t="shared" si="3"/>
        <v>0</v>
      </c>
      <c r="N11" s="10">
        <f t="shared" si="3"/>
        <v>0</v>
      </c>
      <c r="O11" s="10">
        <f t="shared" si="3"/>
        <v>0</v>
      </c>
      <c r="P11" s="10">
        <f t="shared" si="3"/>
        <v>0</v>
      </c>
      <c r="Q11" s="10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0">
        <f t="shared" si="3"/>
        <v>49531667</v>
      </c>
      <c r="V11" s="97">
        <f t="shared" si="3"/>
        <v>1006933</v>
      </c>
      <c r="W11" s="89">
        <f t="shared" si="1"/>
        <v>0</v>
      </c>
      <c r="X11" s="36"/>
      <c r="Y11" s="36"/>
      <c r="Z11" s="36"/>
      <c r="AA11" s="36"/>
      <c r="AB11" s="36"/>
      <c r="AC11" s="36"/>
      <c r="AD11" s="36"/>
      <c r="AE11" s="36"/>
    </row>
    <row r="12" spans="1:31" ht="16.5" customHeight="1" hidden="1">
      <c r="A12" s="35" t="s">
        <v>26</v>
      </c>
      <c r="B12" s="8">
        <f>SUM(C12:V12)</f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04"/>
      <c r="W12" s="89">
        <f t="shared" si="1"/>
        <v>0</v>
      </c>
      <c r="X12" s="73"/>
      <c r="Y12" s="73"/>
      <c r="Z12" s="73"/>
      <c r="AA12" s="73"/>
      <c r="AB12" s="73"/>
      <c r="AC12" s="73"/>
      <c r="AD12" s="73"/>
      <c r="AE12" s="73"/>
    </row>
    <row r="13" spans="1:31" ht="16.5" customHeight="1" hidden="1">
      <c r="A13" s="35" t="s">
        <v>77</v>
      </c>
      <c r="B13" s="8">
        <f>SUM(C13:V13)</f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04"/>
      <c r="W13" s="89">
        <f t="shared" si="1"/>
        <v>0</v>
      </c>
      <c r="X13" s="73"/>
      <c r="Y13" s="73"/>
      <c r="Z13" s="73"/>
      <c r="AA13" s="73"/>
      <c r="AB13" s="73"/>
      <c r="AC13" s="73"/>
      <c r="AD13" s="73"/>
      <c r="AE13" s="73"/>
    </row>
    <row r="14" spans="1:31" ht="16.5" customHeight="1">
      <c r="A14" s="35" t="s">
        <v>22</v>
      </c>
      <c r="B14" s="8">
        <f>SUM(C14:V14)</f>
        <v>322610217</v>
      </c>
      <c r="C14" s="8">
        <f>101053420+52193045</f>
        <v>153246465</v>
      </c>
      <c r="D14" s="8">
        <f>19224990+1861289</f>
        <v>21086279</v>
      </c>
      <c r="E14" s="8">
        <f>16645230</f>
        <v>16645230</v>
      </c>
      <c r="F14" s="8">
        <f>26865400-1108535</f>
        <v>25756865</v>
      </c>
      <c r="G14" s="8">
        <f>9452130+9639868</f>
        <v>19091998</v>
      </c>
      <c r="H14" s="8">
        <v>36244780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f>34430200+15101467</f>
        <v>49531667</v>
      </c>
      <c r="V14" s="104">
        <f>645890+361043</f>
        <v>1006933</v>
      </c>
      <c r="W14" s="89">
        <f t="shared" si="1"/>
        <v>0</v>
      </c>
      <c r="X14" s="73"/>
      <c r="Y14" s="73"/>
      <c r="Z14" s="73"/>
      <c r="AA14" s="73"/>
      <c r="AB14" s="73"/>
      <c r="AC14" s="73"/>
      <c r="AD14" s="73"/>
      <c r="AE14" s="73"/>
    </row>
    <row r="15" spans="1:31" ht="16.5" customHeight="1" hidden="1">
      <c r="A15" s="35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04"/>
      <c r="W15" s="89">
        <f t="shared" si="1"/>
        <v>0</v>
      </c>
      <c r="X15" s="73"/>
      <c r="Y15" s="73"/>
      <c r="Z15" s="73"/>
      <c r="AA15" s="73"/>
      <c r="AB15" s="73"/>
      <c r="AC15" s="73"/>
      <c r="AD15" s="73"/>
      <c r="AE15" s="73"/>
    </row>
    <row r="16" spans="1:31" s="4" customFormat="1" ht="16.5" customHeight="1">
      <c r="A16" s="34" t="s">
        <v>41</v>
      </c>
      <c r="B16" s="10">
        <f>B17+B18</f>
        <v>7272000</v>
      </c>
      <c r="C16" s="10">
        <f>SUM(C17:C18)</f>
        <v>0</v>
      </c>
      <c r="D16" s="10">
        <f aca="true" t="shared" si="4" ref="D16:V16">SUM(D17:D18)</f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97">
        <f t="shared" si="4"/>
        <v>7272000</v>
      </c>
      <c r="W16" s="89">
        <f t="shared" si="1"/>
        <v>0</v>
      </c>
      <c r="X16" s="36"/>
      <c r="Y16" s="36"/>
      <c r="Z16" s="36"/>
      <c r="AA16" s="36"/>
      <c r="AB16" s="36"/>
      <c r="AC16" s="36"/>
      <c r="AD16" s="36"/>
      <c r="AE16" s="36"/>
    </row>
    <row r="17" spans="1:31" ht="16.5" customHeight="1">
      <c r="A17" s="35" t="s">
        <v>43</v>
      </c>
      <c r="B17" s="8">
        <f>SUM(C17:V17)</f>
        <v>7272000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04">
        <v>7272000</v>
      </c>
      <c r="W17" s="89">
        <f t="shared" si="1"/>
        <v>0</v>
      </c>
      <c r="X17" s="73"/>
      <c r="Y17" s="73"/>
      <c r="Z17" s="73"/>
      <c r="AA17" s="73"/>
      <c r="AB17" s="73"/>
      <c r="AC17" s="73"/>
      <c r="AD17" s="73"/>
      <c r="AE17" s="73"/>
    </row>
    <row r="18" spans="1:31" ht="16.5" customHeight="1" hidden="1">
      <c r="A18" s="35" t="s">
        <v>44</v>
      </c>
      <c r="B18" s="8">
        <f>SUM(C18:V18)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04"/>
      <c r="W18" s="89">
        <f t="shared" si="1"/>
        <v>0</v>
      </c>
      <c r="X18" s="73"/>
      <c r="Y18" s="73"/>
      <c r="Z18" s="73"/>
      <c r="AA18" s="73"/>
      <c r="AB18" s="73"/>
      <c r="AC18" s="73"/>
      <c r="AD18" s="73"/>
      <c r="AE18" s="73"/>
    </row>
    <row r="19" spans="1:31" ht="16.5" customHeight="1">
      <c r="A19" s="3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4"/>
      <c r="W19" s="89">
        <f t="shared" si="1"/>
        <v>0</v>
      </c>
      <c r="X19" s="73"/>
      <c r="Y19" s="89"/>
      <c r="Z19" s="73"/>
      <c r="AA19" s="73"/>
      <c r="AB19" s="73"/>
      <c r="AC19" s="73"/>
      <c r="AD19" s="73"/>
      <c r="AE19" s="73"/>
    </row>
    <row r="20" spans="1:31" s="4" customFormat="1" ht="16.5" customHeight="1">
      <c r="A20" s="140" t="s">
        <v>45</v>
      </c>
      <c r="B20" s="10">
        <f>B21</f>
        <v>19500000</v>
      </c>
      <c r="C20" s="10">
        <f aca="true" t="shared" si="5" ref="C20:V21">C21</f>
        <v>0</v>
      </c>
      <c r="D20" s="10">
        <f t="shared" si="5"/>
        <v>0</v>
      </c>
      <c r="E20" s="10">
        <f t="shared" si="5"/>
        <v>0</v>
      </c>
      <c r="F20" s="10">
        <f t="shared" si="5"/>
        <v>0</v>
      </c>
      <c r="G20" s="10">
        <f t="shared" si="5"/>
        <v>0</v>
      </c>
      <c r="H20" s="10">
        <f t="shared" si="5"/>
        <v>0</v>
      </c>
      <c r="I20" s="10">
        <f t="shared" si="5"/>
        <v>0</v>
      </c>
      <c r="J20" s="10">
        <f t="shared" si="5"/>
        <v>0</v>
      </c>
      <c r="K20" s="10">
        <f t="shared" si="5"/>
        <v>0</v>
      </c>
      <c r="L20" s="10">
        <f t="shared" si="5"/>
        <v>0</v>
      </c>
      <c r="M20" s="10">
        <f t="shared" si="5"/>
        <v>0</v>
      </c>
      <c r="N20" s="10">
        <f t="shared" si="5"/>
        <v>0</v>
      </c>
      <c r="O20" s="10">
        <f t="shared" si="5"/>
        <v>0</v>
      </c>
      <c r="P20" s="10">
        <f t="shared" si="5"/>
        <v>0</v>
      </c>
      <c r="Q20" s="10">
        <f t="shared" si="5"/>
        <v>0</v>
      </c>
      <c r="R20" s="10">
        <f t="shared" si="5"/>
        <v>0</v>
      </c>
      <c r="S20" s="10">
        <f t="shared" si="5"/>
        <v>0</v>
      </c>
      <c r="T20" s="10">
        <f t="shared" si="5"/>
        <v>0</v>
      </c>
      <c r="U20" s="10">
        <f t="shared" si="5"/>
        <v>0</v>
      </c>
      <c r="V20" s="97">
        <f t="shared" si="5"/>
        <v>19500000</v>
      </c>
      <c r="W20" s="89">
        <f t="shared" si="1"/>
        <v>0</v>
      </c>
      <c r="X20" s="36"/>
      <c r="Y20" s="36"/>
      <c r="Z20" s="36"/>
      <c r="AA20" s="36"/>
      <c r="AB20" s="36"/>
      <c r="AC20" s="36"/>
      <c r="AD20" s="36"/>
      <c r="AE20" s="36"/>
    </row>
    <row r="21" spans="1:31" s="4" customFormat="1" ht="16.5" customHeight="1">
      <c r="A21" s="34" t="s">
        <v>78</v>
      </c>
      <c r="B21" s="10">
        <f>B22</f>
        <v>19500000</v>
      </c>
      <c r="C21" s="10">
        <f t="shared" si="5"/>
        <v>0</v>
      </c>
      <c r="D21" s="10">
        <f t="shared" si="5"/>
        <v>0</v>
      </c>
      <c r="E21" s="10">
        <f t="shared" si="5"/>
        <v>0</v>
      </c>
      <c r="F21" s="10">
        <f t="shared" si="5"/>
        <v>0</v>
      </c>
      <c r="G21" s="10">
        <f t="shared" si="5"/>
        <v>0</v>
      </c>
      <c r="H21" s="10">
        <f t="shared" si="5"/>
        <v>0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>
        <f t="shared" si="5"/>
        <v>0</v>
      </c>
      <c r="P21" s="10">
        <f t="shared" si="5"/>
        <v>0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f t="shared" si="5"/>
        <v>0</v>
      </c>
      <c r="U21" s="10">
        <f t="shared" si="5"/>
        <v>0</v>
      </c>
      <c r="V21" s="97">
        <f t="shared" si="5"/>
        <v>19500000</v>
      </c>
      <c r="W21" s="89">
        <f t="shared" si="1"/>
        <v>0</v>
      </c>
      <c r="X21" s="36"/>
      <c r="Y21" s="36"/>
      <c r="Z21" s="36"/>
      <c r="AA21" s="36"/>
      <c r="AB21" s="36"/>
      <c r="AC21" s="36"/>
      <c r="AD21" s="36"/>
      <c r="AE21" s="36"/>
    </row>
    <row r="22" spans="1:31" ht="16.5" customHeight="1">
      <c r="A22" s="35" t="s">
        <v>91</v>
      </c>
      <c r="B22" s="8">
        <f>SUM(C22:V22)</f>
        <v>19500000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04">
        <v>19500000</v>
      </c>
      <c r="W22" s="89">
        <f t="shared" si="1"/>
        <v>0</v>
      </c>
      <c r="X22" s="73"/>
      <c r="Y22" s="73"/>
      <c r="Z22" s="73"/>
      <c r="AA22" s="73"/>
      <c r="AB22" s="73"/>
      <c r="AC22" s="73"/>
      <c r="AD22" s="73"/>
      <c r="AE22" s="73"/>
    </row>
    <row r="23" spans="1:31" ht="16.5" customHeight="1">
      <c r="A23" s="3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04"/>
      <c r="W23" s="89">
        <f t="shared" si="1"/>
        <v>0</v>
      </c>
      <c r="X23" s="73"/>
      <c r="Y23" s="73"/>
      <c r="Z23" s="73"/>
      <c r="AA23" s="73"/>
      <c r="AB23" s="73"/>
      <c r="AC23" s="73"/>
      <c r="AD23" s="73"/>
      <c r="AE23" s="73"/>
    </row>
    <row r="24" spans="1:31" s="4" customFormat="1" ht="16.5" customHeight="1">
      <c r="A24" s="140" t="s">
        <v>111</v>
      </c>
      <c r="B24" s="10">
        <f>B25</f>
        <v>1844860000</v>
      </c>
      <c r="C24" s="10">
        <f aca="true" t="shared" si="6" ref="C24:V25">C25</f>
        <v>850000000</v>
      </c>
      <c r="D24" s="10">
        <f t="shared" si="6"/>
        <v>224460000</v>
      </c>
      <c r="E24" s="10">
        <f t="shared" si="6"/>
        <v>170400000</v>
      </c>
      <c r="F24" s="10">
        <f t="shared" si="6"/>
        <v>300000000</v>
      </c>
      <c r="G24" s="10">
        <f t="shared" si="6"/>
        <v>100000000</v>
      </c>
      <c r="H24" s="10">
        <f t="shared" si="6"/>
        <v>200000000</v>
      </c>
      <c r="I24" s="10">
        <f t="shared" si="6"/>
        <v>0</v>
      </c>
      <c r="J24" s="10">
        <f t="shared" si="6"/>
        <v>0</v>
      </c>
      <c r="K24" s="10">
        <f t="shared" si="6"/>
        <v>0</v>
      </c>
      <c r="L24" s="10">
        <f t="shared" si="6"/>
        <v>0</v>
      </c>
      <c r="M24" s="10">
        <f t="shared" si="6"/>
        <v>0</v>
      </c>
      <c r="N24" s="10">
        <f t="shared" si="6"/>
        <v>0</v>
      </c>
      <c r="O24" s="10">
        <f t="shared" si="6"/>
        <v>0</v>
      </c>
      <c r="P24" s="10">
        <f t="shared" si="6"/>
        <v>0</v>
      </c>
      <c r="Q24" s="10">
        <f t="shared" si="6"/>
        <v>0</v>
      </c>
      <c r="R24" s="10">
        <f t="shared" si="6"/>
        <v>0</v>
      </c>
      <c r="S24" s="10">
        <f t="shared" si="6"/>
        <v>0</v>
      </c>
      <c r="T24" s="10">
        <f t="shared" si="6"/>
        <v>0</v>
      </c>
      <c r="U24" s="10">
        <f t="shared" si="6"/>
        <v>0</v>
      </c>
      <c r="V24" s="97">
        <f t="shared" si="6"/>
        <v>0</v>
      </c>
      <c r="W24" s="89">
        <f t="shared" si="1"/>
        <v>0</v>
      </c>
      <c r="X24" s="36"/>
      <c r="Y24" s="36"/>
      <c r="Z24" s="36"/>
      <c r="AA24" s="36"/>
      <c r="AB24" s="36"/>
      <c r="AC24" s="36"/>
      <c r="AD24" s="36"/>
      <c r="AE24" s="36"/>
    </row>
    <row r="25" spans="1:31" s="4" customFormat="1" ht="16.5" customHeight="1">
      <c r="A25" s="34" t="s">
        <v>42</v>
      </c>
      <c r="B25" s="10">
        <f>B26</f>
        <v>1844860000</v>
      </c>
      <c r="C25" s="10">
        <f t="shared" si="6"/>
        <v>850000000</v>
      </c>
      <c r="D25" s="10">
        <f t="shared" si="6"/>
        <v>224460000</v>
      </c>
      <c r="E25" s="10">
        <f t="shared" si="6"/>
        <v>170400000</v>
      </c>
      <c r="F25" s="10">
        <f t="shared" si="6"/>
        <v>300000000</v>
      </c>
      <c r="G25" s="10">
        <f t="shared" si="6"/>
        <v>100000000</v>
      </c>
      <c r="H25" s="10">
        <f t="shared" si="6"/>
        <v>200000000</v>
      </c>
      <c r="I25" s="10">
        <f t="shared" si="6"/>
        <v>0</v>
      </c>
      <c r="J25" s="10">
        <f t="shared" si="6"/>
        <v>0</v>
      </c>
      <c r="K25" s="10">
        <f t="shared" si="6"/>
        <v>0</v>
      </c>
      <c r="L25" s="10">
        <f t="shared" si="6"/>
        <v>0</v>
      </c>
      <c r="M25" s="10">
        <f t="shared" si="6"/>
        <v>0</v>
      </c>
      <c r="N25" s="10">
        <f t="shared" si="6"/>
        <v>0</v>
      </c>
      <c r="O25" s="10">
        <f t="shared" si="6"/>
        <v>0</v>
      </c>
      <c r="P25" s="10">
        <f t="shared" si="6"/>
        <v>0</v>
      </c>
      <c r="Q25" s="10">
        <f t="shared" si="6"/>
        <v>0</v>
      </c>
      <c r="R25" s="10">
        <f t="shared" si="6"/>
        <v>0</v>
      </c>
      <c r="S25" s="10">
        <f t="shared" si="6"/>
        <v>0</v>
      </c>
      <c r="T25" s="10">
        <f t="shared" si="6"/>
        <v>0</v>
      </c>
      <c r="U25" s="10">
        <f t="shared" si="6"/>
        <v>0</v>
      </c>
      <c r="V25" s="97">
        <f t="shared" si="6"/>
        <v>0</v>
      </c>
      <c r="W25" s="89">
        <f t="shared" si="1"/>
        <v>0</v>
      </c>
      <c r="X25" s="36"/>
      <c r="Y25" s="36"/>
      <c r="Z25" s="36"/>
      <c r="AA25" s="36"/>
      <c r="AB25" s="36"/>
      <c r="AC25" s="36"/>
      <c r="AD25" s="36"/>
      <c r="AE25" s="36"/>
    </row>
    <row r="26" spans="1:31" s="4" customFormat="1" ht="16.5" customHeight="1">
      <c r="A26" s="35" t="s">
        <v>98</v>
      </c>
      <c r="B26" s="8">
        <f>SUM(C26:V26)</f>
        <v>1844860000</v>
      </c>
      <c r="C26" s="8">
        <v>850000000</v>
      </c>
      <c r="D26" s="8">
        <v>224460000</v>
      </c>
      <c r="E26" s="8">
        <v>170400000</v>
      </c>
      <c r="F26" s="16">
        <v>300000000</v>
      </c>
      <c r="G26" s="8">
        <v>100000000</v>
      </c>
      <c r="H26" s="16">
        <v>200000000</v>
      </c>
      <c r="I26" s="8"/>
      <c r="J26" s="16"/>
      <c r="K26" s="8"/>
      <c r="L26" s="8"/>
      <c r="M26" s="16"/>
      <c r="N26" s="8"/>
      <c r="O26" s="8"/>
      <c r="P26" s="8"/>
      <c r="Q26" s="8"/>
      <c r="R26" s="16"/>
      <c r="S26" s="8"/>
      <c r="T26" s="16"/>
      <c r="U26" s="8"/>
      <c r="V26" s="68"/>
      <c r="W26" s="89">
        <f t="shared" si="1"/>
        <v>0</v>
      </c>
      <c r="X26" s="36"/>
      <c r="Y26" s="36"/>
      <c r="Z26" s="36"/>
      <c r="AA26" s="36"/>
      <c r="AB26" s="36"/>
      <c r="AC26" s="36"/>
      <c r="AD26" s="36"/>
      <c r="AE26" s="36"/>
    </row>
    <row r="27" spans="1:31" s="4" customFormat="1" ht="16.5" customHeight="1">
      <c r="A27" s="35"/>
      <c r="B27" s="10"/>
      <c r="C27" s="8"/>
      <c r="D27" s="8"/>
      <c r="E27" s="8"/>
      <c r="F27" s="16"/>
      <c r="G27" s="8"/>
      <c r="H27" s="16"/>
      <c r="I27" s="8"/>
      <c r="J27" s="16"/>
      <c r="K27" s="8"/>
      <c r="L27" s="8"/>
      <c r="M27" s="16"/>
      <c r="N27" s="8"/>
      <c r="O27" s="8"/>
      <c r="P27" s="8"/>
      <c r="Q27" s="8"/>
      <c r="R27" s="16"/>
      <c r="S27" s="8"/>
      <c r="T27" s="16"/>
      <c r="U27" s="8"/>
      <c r="V27" s="68"/>
      <c r="W27" s="89">
        <f t="shared" si="1"/>
        <v>0</v>
      </c>
      <c r="X27" s="36"/>
      <c r="Y27" s="36"/>
      <c r="Z27" s="36"/>
      <c r="AA27" s="36"/>
      <c r="AB27" s="36"/>
      <c r="AC27" s="36"/>
      <c r="AD27" s="36"/>
      <c r="AE27" s="36"/>
    </row>
    <row r="28" spans="1:31" s="4" customFormat="1" ht="16.5" customHeight="1" thickBot="1">
      <c r="A28" s="139" t="s">
        <v>31</v>
      </c>
      <c r="B28" s="11">
        <f>B34+B56+B60+B76</f>
        <v>864784170</v>
      </c>
      <c r="C28" s="11">
        <f>C30+C34+C56+C60+C76</f>
        <v>324364000</v>
      </c>
      <c r="D28" s="11">
        <f aca="true" t="shared" si="7" ref="D28:V28">D30+D34+D56+D60+D76</f>
        <v>86571600</v>
      </c>
      <c r="E28" s="11">
        <f t="shared" si="7"/>
        <v>75054120</v>
      </c>
      <c r="F28" s="11">
        <f t="shared" si="7"/>
        <v>287793490</v>
      </c>
      <c r="G28" s="11">
        <f t="shared" si="7"/>
        <v>0</v>
      </c>
      <c r="H28" s="11">
        <f t="shared" si="7"/>
        <v>0</v>
      </c>
      <c r="I28" s="11">
        <f t="shared" si="7"/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11">
        <f t="shared" si="7"/>
        <v>0</v>
      </c>
      <c r="Q28" s="11">
        <f t="shared" si="7"/>
        <v>0</v>
      </c>
      <c r="R28" s="11">
        <f t="shared" si="7"/>
        <v>0</v>
      </c>
      <c r="S28" s="11">
        <f t="shared" si="7"/>
        <v>0</v>
      </c>
      <c r="T28" s="11">
        <f t="shared" si="7"/>
        <v>0</v>
      </c>
      <c r="U28" s="11">
        <f t="shared" si="7"/>
        <v>36000000</v>
      </c>
      <c r="V28" s="102">
        <f t="shared" si="7"/>
        <v>55000960</v>
      </c>
      <c r="W28" s="89">
        <f t="shared" si="1"/>
        <v>0</v>
      </c>
      <c r="X28" s="36"/>
      <c r="Y28" s="36"/>
      <c r="Z28" s="36"/>
      <c r="AA28" s="36"/>
      <c r="AB28" s="36"/>
      <c r="AC28" s="36"/>
      <c r="AD28" s="36"/>
      <c r="AE28" s="36"/>
    </row>
    <row r="29" spans="1:31" s="4" customFormat="1" ht="16.5" customHeight="1" hidden="1" thickTop="1">
      <c r="A29" s="34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04"/>
      <c r="W29" s="89">
        <f t="shared" si="1"/>
        <v>0</v>
      </c>
      <c r="X29" s="36"/>
      <c r="Y29" s="36"/>
      <c r="Z29" s="36"/>
      <c r="AA29" s="36"/>
      <c r="AB29" s="36"/>
      <c r="AC29" s="36"/>
      <c r="AD29" s="36"/>
      <c r="AE29" s="36"/>
    </row>
    <row r="30" spans="1:31" s="4" customFormat="1" ht="16.5" customHeight="1" hidden="1">
      <c r="A30" s="140" t="s">
        <v>33</v>
      </c>
      <c r="B30" s="10">
        <f>SUM(C30:V30)</f>
        <v>0</v>
      </c>
      <c r="C30" s="10">
        <f>C31</f>
        <v>0</v>
      </c>
      <c r="D30" s="10">
        <f aca="true" t="shared" si="8" ref="D30:V31">D31</f>
        <v>0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t="shared" si="8"/>
        <v>0</v>
      </c>
      <c r="J30" s="10">
        <f t="shared" si="8"/>
        <v>0</v>
      </c>
      <c r="K30" s="10">
        <f t="shared" si="8"/>
        <v>0</v>
      </c>
      <c r="L30" s="10">
        <f t="shared" si="8"/>
        <v>0</v>
      </c>
      <c r="M30" s="10">
        <f t="shared" si="8"/>
        <v>0</v>
      </c>
      <c r="N30" s="10">
        <f t="shared" si="8"/>
        <v>0</v>
      </c>
      <c r="O30" s="10">
        <f t="shared" si="8"/>
        <v>0</v>
      </c>
      <c r="P30" s="10">
        <f t="shared" si="8"/>
        <v>0</v>
      </c>
      <c r="Q30" s="10">
        <f t="shared" si="8"/>
        <v>0</v>
      </c>
      <c r="R30" s="10">
        <f t="shared" si="8"/>
        <v>0</v>
      </c>
      <c r="S30" s="10">
        <f t="shared" si="8"/>
        <v>0</v>
      </c>
      <c r="T30" s="10">
        <f t="shared" si="8"/>
        <v>0</v>
      </c>
      <c r="U30" s="10">
        <f t="shared" si="8"/>
        <v>0</v>
      </c>
      <c r="V30" s="97">
        <f t="shared" si="8"/>
        <v>0</v>
      </c>
      <c r="W30" s="89">
        <f t="shared" si="1"/>
        <v>0</v>
      </c>
      <c r="X30" s="36"/>
      <c r="Y30" s="36"/>
      <c r="Z30" s="36"/>
      <c r="AA30" s="36"/>
      <c r="AB30" s="36"/>
      <c r="AC30" s="36"/>
      <c r="AD30" s="36"/>
      <c r="AE30" s="36"/>
    </row>
    <row r="31" spans="1:31" s="4" customFormat="1" ht="16.5" customHeight="1" hidden="1">
      <c r="A31" s="34" t="s">
        <v>29</v>
      </c>
      <c r="B31" s="10">
        <f>SUM(C31:V31)</f>
        <v>0</v>
      </c>
      <c r="C31" s="10">
        <f>C32</f>
        <v>0</v>
      </c>
      <c r="D31" s="10">
        <f t="shared" si="8"/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0">
        <f t="shared" si="8"/>
        <v>0</v>
      </c>
      <c r="N31" s="10">
        <f t="shared" si="8"/>
        <v>0</v>
      </c>
      <c r="O31" s="10">
        <f t="shared" si="8"/>
        <v>0</v>
      </c>
      <c r="P31" s="10">
        <f t="shared" si="8"/>
        <v>0</v>
      </c>
      <c r="Q31" s="10">
        <f t="shared" si="8"/>
        <v>0</v>
      </c>
      <c r="R31" s="10">
        <f t="shared" si="8"/>
        <v>0</v>
      </c>
      <c r="S31" s="10">
        <f t="shared" si="8"/>
        <v>0</v>
      </c>
      <c r="T31" s="10">
        <f t="shared" si="8"/>
        <v>0</v>
      </c>
      <c r="U31" s="10">
        <f t="shared" si="8"/>
        <v>0</v>
      </c>
      <c r="V31" s="97">
        <f t="shared" si="8"/>
        <v>0</v>
      </c>
      <c r="W31" s="89">
        <f t="shared" si="1"/>
        <v>0</v>
      </c>
      <c r="X31" s="36"/>
      <c r="Y31" s="36"/>
      <c r="Z31" s="36"/>
      <c r="AA31" s="36"/>
      <c r="AB31" s="36"/>
      <c r="AC31" s="36"/>
      <c r="AD31" s="36"/>
      <c r="AE31" s="36"/>
    </row>
    <row r="32" spans="1:31" s="4" customFormat="1" ht="16.5" customHeight="1" hidden="1">
      <c r="A32" s="35" t="s">
        <v>99</v>
      </c>
      <c r="B32" s="8">
        <f>SUM(C32:V32)</f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04"/>
      <c r="W32" s="89">
        <f t="shared" si="1"/>
        <v>0</v>
      </c>
      <c r="X32" s="36"/>
      <c r="Y32" s="36"/>
      <c r="Z32" s="36"/>
      <c r="AA32" s="36"/>
      <c r="AB32" s="36"/>
      <c r="AC32" s="36"/>
      <c r="AD32" s="36"/>
      <c r="AE32" s="36"/>
    </row>
    <row r="33" spans="1:31" s="4" customFormat="1" ht="16.5" customHeight="1" thickTop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04"/>
      <c r="W33" s="89">
        <f t="shared" si="1"/>
        <v>0</v>
      </c>
      <c r="X33" s="36"/>
      <c r="Y33" s="36"/>
      <c r="Z33" s="36"/>
      <c r="AA33" s="36"/>
      <c r="AB33" s="36"/>
      <c r="AC33" s="36"/>
      <c r="AD33" s="36"/>
      <c r="AE33" s="36"/>
    </row>
    <row r="34" spans="1:31" ht="16.5" customHeight="1">
      <c r="A34" s="140" t="s">
        <v>126</v>
      </c>
      <c r="B34" s="10">
        <f>B37+B39+B43+B50+B52+B45+B35+B41</f>
        <v>86571600</v>
      </c>
      <c r="C34" s="10">
        <f>C37+C39+C43+C50+C52+C45+C35+C41</f>
        <v>0</v>
      </c>
      <c r="D34" s="10">
        <f>D37+D39+D43+D50+D52+D45+D35+D41</f>
        <v>86571600</v>
      </c>
      <c r="E34" s="10">
        <f aca="true" t="shared" si="9" ref="E34:V34">E37+E39+E43+E50+E52</f>
        <v>0</v>
      </c>
      <c r="F34" s="10">
        <f t="shared" si="9"/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10">
        <f t="shared" si="9"/>
        <v>0</v>
      </c>
      <c r="P34" s="10">
        <f t="shared" si="9"/>
        <v>0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  <c r="U34" s="10">
        <f t="shared" si="9"/>
        <v>0</v>
      </c>
      <c r="V34" s="97">
        <f t="shared" si="9"/>
        <v>0</v>
      </c>
      <c r="W34" s="89">
        <f t="shared" si="1"/>
        <v>0</v>
      </c>
      <c r="X34" s="73"/>
      <c r="Y34" s="73"/>
      <c r="Z34" s="73"/>
      <c r="AA34" s="73"/>
      <c r="AB34" s="73"/>
      <c r="AC34" s="73"/>
      <c r="AD34" s="73"/>
      <c r="AE34" s="73"/>
    </row>
    <row r="35" spans="1:31" ht="16.5" customHeight="1" hidden="1">
      <c r="A35" s="34" t="s">
        <v>87</v>
      </c>
      <c r="B35" s="10">
        <f>B36</f>
        <v>0</v>
      </c>
      <c r="C35" s="10">
        <f>C36</f>
        <v>0</v>
      </c>
      <c r="D35" s="10">
        <f aca="true" t="shared" si="10" ref="D35:V35">D36</f>
        <v>0</v>
      </c>
      <c r="E35" s="10">
        <f t="shared" si="10"/>
        <v>0</v>
      </c>
      <c r="F35" s="10">
        <f t="shared" si="10"/>
        <v>0</v>
      </c>
      <c r="G35" s="10">
        <f t="shared" si="10"/>
        <v>0</v>
      </c>
      <c r="H35" s="10">
        <f t="shared" si="10"/>
        <v>0</v>
      </c>
      <c r="I35" s="10">
        <f t="shared" si="10"/>
        <v>0</v>
      </c>
      <c r="J35" s="10">
        <f t="shared" si="10"/>
        <v>0</v>
      </c>
      <c r="K35" s="10">
        <f t="shared" si="10"/>
        <v>0</v>
      </c>
      <c r="L35" s="10">
        <f t="shared" si="10"/>
        <v>0</v>
      </c>
      <c r="M35" s="10">
        <f t="shared" si="10"/>
        <v>0</v>
      </c>
      <c r="N35" s="10">
        <f t="shared" si="10"/>
        <v>0</v>
      </c>
      <c r="O35" s="10">
        <f t="shared" si="10"/>
        <v>0</v>
      </c>
      <c r="P35" s="10">
        <f t="shared" si="10"/>
        <v>0</v>
      </c>
      <c r="Q35" s="10">
        <f t="shared" si="10"/>
        <v>0</v>
      </c>
      <c r="R35" s="10">
        <f t="shared" si="10"/>
        <v>0</v>
      </c>
      <c r="S35" s="10">
        <f t="shared" si="10"/>
        <v>0</v>
      </c>
      <c r="T35" s="10">
        <f t="shared" si="10"/>
        <v>0</v>
      </c>
      <c r="U35" s="10">
        <f t="shared" si="10"/>
        <v>0</v>
      </c>
      <c r="V35" s="97">
        <f t="shared" si="10"/>
        <v>0</v>
      </c>
      <c r="W35" s="89">
        <f t="shared" si="1"/>
        <v>0</v>
      </c>
      <c r="X35" s="73"/>
      <c r="Y35" s="73"/>
      <c r="Z35" s="73"/>
      <c r="AA35" s="73"/>
      <c r="AB35" s="73"/>
      <c r="AC35" s="73"/>
      <c r="AD35" s="73"/>
      <c r="AE35" s="73"/>
    </row>
    <row r="36" spans="1:31" ht="16.5" customHeight="1" hidden="1">
      <c r="A36" s="35" t="s">
        <v>88</v>
      </c>
      <c r="B36" s="8">
        <f>SUM(C36:V36)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97"/>
      <c r="W36" s="89">
        <f t="shared" si="1"/>
        <v>0</v>
      </c>
      <c r="X36" s="73"/>
      <c r="Y36" s="73"/>
      <c r="Z36" s="73"/>
      <c r="AA36" s="73"/>
      <c r="AB36" s="73"/>
      <c r="AC36" s="73"/>
      <c r="AD36" s="73"/>
      <c r="AE36" s="73"/>
    </row>
    <row r="37" spans="1:31" ht="16.5" customHeight="1" hidden="1">
      <c r="A37" s="34" t="s">
        <v>56</v>
      </c>
      <c r="B37" s="10">
        <f>B38</f>
        <v>0</v>
      </c>
      <c r="C37" s="10">
        <f>C38</f>
        <v>0</v>
      </c>
      <c r="D37" s="10">
        <f aca="true" t="shared" si="11" ref="D37:V37">D38</f>
        <v>0</v>
      </c>
      <c r="E37" s="10">
        <f t="shared" si="11"/>
        <v>0</v>
      </c>
      <c r="F37" s="10">
        <f t="shared" si="11"/>
        <v>0</v>
      </c>
      <c r="G37" s="10">
        <f t="shared" si="11"/>
        <v>0</v>
      </c>
      <c r="H37" s="10">
        <f t="shared" si="11"/>
        <v>0</v>
      </c>
      <c r="I37" s="10">
        <f t="shared" si="11"/>
        <v>0</v>
      </c>
      <c r="J37" s="10">
        <f t="shared" si="11"/>
        <v>0</v>
      </c>
      <c r="K37" s="10">
        <f t="shared" si="11"/>
        <v>0</v>
      </c>
      <c r="L37" s="10">
        <f t="shared" si="11"/>
        <v>0</v>
      </c>
      <c r="M37" s="10">
        <f t="shared" si="11"/>
        <v>0</v>
      </c>
      <c r="N37" s="10">
        <f t="shared" si="11"/>
        <v>0</v>
      </c>
      <c r="O37" s="10">
        <f t="shared" si="11"/>
        <v>0</v>
      </c>
      <c r="P37" s="10">
        <f t="shared" si="11"/>
        <v>0</v>
      </c>
      <c r="Q37" s="10">
        <f t="shared" si="11"/>
        <v>0</v>
      </c>
      <c r="R37" s="10">
        <f t="shared" si="11"/>
        <v>0</v>
      </c>
      <c r="S37" s="10">
        <f t="shared" si="11"/>
        <v>0</v>
      </c>
      <c r="T37" s="10">
        <f t="shared" si="11"/>
        <v>0</v>
      </c>
      <c r="U37" s="10">
        <f t="shared" si="11"/>
        <v>0</v>
      </c>
      <c r="V37" s="97">
        <f t="shared" si="11"/>
        <v>0</v>
      </c>
      <c r="W37" s="89">
        <f t="shared" si="1"/>
        <v>0</v>
      </c>
      <c r="X37" s="73"/>
      <c r="Y37" s="73"/>
      <c r="Z37" s="73"/>
      <c r="AA37" s="73"/>
      <c r="AB37" s="73"/>
      <c r="AC37" s="73"/>
      <c r="AD37" s="73"/>
      <c r="AE37" s="73"/>
    </row>
    <row r="38" spans="1:31" ht="16.5" customHeight="1" hidden="1">
      <c r="A38" s="35" t="s">
        <v>57</v>
      </c>
      <c r="B38" s="8">
        <f>SUM(C38:V38)</f>
        <v>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97"/>
      <c r="W38" s="89">
        <f t="shared" si="1"/>
        <v>0</v>
      </c>
      <c r="X38" s="73"/>
      <c r="Y38" s="73"/>
      <c r="Z38" s="73"/>
      <c r="AA38" s="73"/>
      <c r="AB38" s="73"/>
      <c r="AC38" s="73"/>
      <c r="AD38" s="73"/>
      <c r="AE38" s="73"/>
    </row>
    <row r="39" spans="1:31" ht="16.5" customHeight="1" hidden="1">
      <c r="A39" s="34" t="s">
        <v>53</v>
      </c>
      <c r="B39" s="10">
        <f>B40</f>
        <v>0</v>
      </c>
      <c r="C39" s="10">
        <f>C40</f>
        <v>0</v>
      </c>
      <c r="D39" s="10">
        <f aca="true" t="shared" si="12" ref="D39:V39">D40</f>
        <v>0</v>
      </c>
      <c r="E39" s="10">
        <f t="shared" si="12"/>
        <v>0</v>
      </c>
      <c r="F39" s="10">
        <f t="shared" si="12"/>
        <v>0</v>
      </c>
      <c r="G39" s="10">
        <f t="shared" si="12"/>
        <v>0</v>
      </c>
      <c r="H39" s="10">
        <f t="shared" si="12"/>
        <v>0</v>
      </c>
      <c r="I39" s="10">
        <f t="shared" si="12"/>
        <v>0</v>
      </c>
      <c r="J39" s="10">
        <f t="shared" si="12"/>
        <v>0</v>
      </c>
      <c r="K39" s="10">
        <f t="shared" si="12"/>
        <v>0</v>
      </c>
      <c r="L39" s="10">
        <f t="shared" si="12"/>
        <v>0</v>
      </c>
      <c r="M39" s="10">
        <f t="shared" si="12"/>
        <v>0</v>
      </c>
      <c r="N39" s="10">
        <f t="shared" si="12"/>
        <v>0</v>
      </c>
      <c r="O39" s="10">
        <f t="shared" si="12"/>
        <v>0</v>
      </c>
      <c r="P39" s="10">
        <f t="shared" si="12"/>
        <v>0</v>
      </c>
      <c r="Q39" s="10">
        <f t="shared" si="12"/>
        <v>0</v>
      </c>
      <c r="R39" s="10">
        <f t="shared" si="12"/>
        <v>0</v>
      </c>
      <c r="S39" s="10">
        <f t="shared" si="12"/>
        <v>0</v>
      </c>
      <c r="T39" s="10">
        <f t="shared" si="12"/>
        <v>0</v>
      </c>
      <c r="U39" s="10">
        <f t="shared" si="12"/>
        <v>0</v>
      </c>
      <c r="V39" s="97">
        <f t="shared" si="12"/>
        <v>0</v>
      </c>
      <c r="W39" s="89">
        <f t="shared" si="1"/>
        <v>0</v>
      </c>
      <c r="X39" s="73"/>
      <c r="Y39" s="73"/>
      <c r="Z39" s="73"/>
      <c r="AA39" s="73"/>
      <c r="AB39" s="73"/>
      <c r="AC39" s="73"/>
      <c r="AD39" s="73"/>
      <c r="AE39" s="73"/>
    </row>
    <row r="40" spans="1:31" ht="16.5" customHeight="1" hidden="1">
      <c r="A40" s="35" t="s">
        <v>54</v>
      </c>
      <c r="B40" s="8">
        <f>SUM(C40:V40)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97"/>
      <c r="W40" s="89">
        <f t="shared" si="1"/>
        <v>0</v>
      </c>
      <c r="X40" s="73"/>
      <c r="Y40" s="73"/>
      <c r="Z40" s="73"/>
      <c r="AA40" s="73"/>
      <c r="AB40" s="73"/>
      <c r="AC40" s="73"/>
      <c r="AD40" s="73"/>
      <c r="AE40" s="73"/>
    </row>
    <row r="41" spans="1:31" ht="16.5" customHeight="1" hidden="1">
      <c r="A41" s="34" t="s">
        <v>89</v>
      </c>
      <c r="B41" s="10">
        <f>B42</f>
        <v>0</v>
      </c>
      <c r="C41" s="10">
        <f>C42</f>
        <v>0</v>
      </c>
      <c r="D41" s="10">
        <f aca="true" t="shared" si="13" ref="D41:V41">D42</f>
        <v>0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10">
        <f t="shared" si="13"/>
        <v>0</v>
      </c>
      <c r="O41" s="10">
        <f t="shared" si="13"/>
        <v>0</v>
      </c>
      <c r="P41" s="10">
        <f t="shared" si="13"/>
        <v>0</v>
      </c>
      <c r="Q41" s="10">
        <f t="shared" si="13"/>
        <v>0</v>
      </c>
      <c r="R41" s="10">
        <f t="shared" si="13"/>
        <v>0</v>
      </c>
      <c r="S41" s="10">
        <f t="shared" si="13"/>
        <v>0</v>
      </c>
      <c r="T41" s="10">
        <f t="shared" si="13"/>
        <v>0</v>
      </c>
      <c r="U41" s="10">
        <f t="shared" si="13"/>
        <v>0</v>
      </c>
      <c r="V41" s="97">
        <f t="shared" si="13"/>
        <v>0</v>
      </c>
      <c r="W41" s="89">
        <f t="shared" si="1"/>
        <v>0</v>
      </c>
      <c r="X41" s="73"/>
      <c r="Y41" s="73"/>
      <c r="Z41" s="73"/>
      <c r="AA41" s="73"/>
      <c r="AB41" s="73"/>
      <c r="AC41" s="73"/>
      <c r="AD41" s="73"/>
      <c r="AE41" s="73"/>
    </row>
    <row r="42" spans="1:31" ht="16.5" customHeight="1" hidden="1">
      <c r="A42" s="35" t="s">
        <v>90</v>
      </c>
      <c r="B42" s="8">
        <f>SUM(C42:V42)</f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04"/>
      <c r="W42" s="89">
        <f t="shared" si="1"/>
        <v>0</v>
      </c>
      <c r="X42" s="73"/>
      <c r="Y42" s="73"/>
      <c r="Z42" s="73"/>
      <c r="AA42" s="73"/>
      <c r="AB42" s="73"/>
      <c r="AC42" s="73"/>
      <c r="AD42" s="73"/>
      <c r="AE42" s="73"/>
    </row>
    <row r="43" spans="1:31" s="4" customFormat="1" ht="16.5" customHeight="1" hidden="1">
      <c r="A43" s="34" t="s">
        <v>80</v>
      </c>
      <c r="B43" s="10">
        <f>SUM(C43:V43)</f>
        <v>0</v>
      </c>
      <c r="C43" s="10">
        <f>C44</f>
        <v>0</v>
      </c>
      <c r="D43" s="10">
        <f aca="true" t="shared" si="14" ref="D43:V43">D44</f>
        <v>0</v>
      </c>
      <c r="E43" s="10">
        <f t="shared" si="14"/>
        <v>0</v>
      </c>
      <c r="F43" s="10">
        <f t="shared" si="14"/>
        <v>0</v>
      </c>
      <c r="G43" s="10">
        <f t="shared" si="14"/>
        <v>0</v>
      </c>
      <c r="H43" s="10">
        <f t="shared" si="14"/>
        <v>0</v>
      </c>
      <c r="I43" s="10">
        <f t="shared" si="14"/>
        <v>0</v>
      </c>
      <c r="J43" s="10">
        <f t="shared" si="14"/>
        <v>0</v>
      </c>
      <c r="K43" s="10">
        <f t="shared" si="14"/>
        <v>0</v>
      </c>
      <c r="L43" s="10">
        <f t="shared" si="14"/>
        <v>0</v>
      </c>
      <c r="M43" s="10">
        <f t="shared" si="14"/>
        <v>0</v>
      </c>
      <c r="N43" s="10">
        <f t="shared" si="14"/>
        <v>0</v>
      </c>
      <c r="O43" s="10">
        <f t="shared" si="14"/>
        <v>0</v>
      </c>
      <c r="P43" s="10">
        <f t="shared" si="14"/>
        <v>0</v>
      </c>
      <c r="Q43" s="10">
        <f t="shared" si="14"/>
        <v>0</v>
      </c>
      <c r="R43" s="10">
        <f t="shared" si="14"/>
        <v>0</v>
      </c>
      <c r="S43" s="10">
        <f t="shared" si="14"/>
        <v>0</v>
      </c>
      <c r="T43" s="10">
        <f t="shared" si="14"/>
        <v>0</v>
      </c>
      <c r="U43" s="10">
        <f t="shared" si="14"/>
        <v>0</v>
      </c>
      <c r="V43" s="97">
        <f t="shared" si="14"/>
        <v>0</v>
      </c>
      <c r="W43" s="89">
        <f t="shared" si="1"/>
        <v>0</v>
      </c>
      <c r="X43" s="36"/>
      <c r="Y43" s="36"/>
      <c r="Z43" s="36"/>
      <c r="AA43" s="36"/>
      <c r="AB43" s="36"/>
      <c r="AC43" s="36"/>
      <c r="AD43" s="36"/>
      <c r="AE43" s="36"/>
    </row>
    <row r="44" spans="1:31" ht="16.5" customHeight="1" hidden="1">
      <c r="A44" s="35" t="s">
        <v>81</v>
      </c>
      <c r="B44" s="8">
        <f>SUM(C44:V44)</f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04"/>
      <c r="W44" s="89">
        <f t="shared" si="1"/>
        <v>0</v>
      </c>
      <c r="X44" s="73"/>
      <c r="Y44" s="73"/>
      <c r="Z44" s="73"/>
      <c r="AA44" s="73"/>
      <c r="AB44" s="73"/>
      <c r="AC44" s="73"/>
      <c r="AD44" s="73"/>
      <c r="AE44" s="73"/>
    </row>
    <row r="45" spans="1:31" s="4" customFormat="1" ht="16.5" customHeight="1">
      <c r="A45" s="34" t="s">
        <v>82</v>
      </c>
      <c r="B45" s="10">
        <f>SUM(B46:B49)</f>
        <v>86571600</v>
      </c>
      <c r="C45" s="10">
        <f>SUM(C46:C49)</f>
        <v>0</v>
      </c>
      <c r="D45" s="10">
        <f aca="true" t="shared" si="15" ref="D45:V45">SUM(D46:D49)</f>
        <v>86571600</v>
      </c>
      <c r="E45" s="10">
        <f t="shared" si="15"/>
        <v>0</v>
      </c>
      <c r="F45" s="10">
        <f t="shared" si="15"/>
        <v>0</v>
      </c>
      <c r="G45" s="10">
        <f t="shared" si="15"/>
        <v>0</v>
      </c>
      <c r="H45" s="10">
        <f t="shared" si="15"/>
        <v>0</v>
      </c>
      <c r="I45" s="10">
        <f t="shared" si="15"/>
        <v>0</v>
      </c>
      <c r="J45" s="10">
        <f t="shared" si="15"/>
        <v>0</v>
      </c>
      <c r="K45" s="10">
        <f t="shared" si="15"/>
        <v>0</v>
      </c>
      <c r="L45" s="10">
        <f t="shared" si="15"/>
        <v>0</v>
      </c>
      <c r="M45" s="10">
        <f t="shared" si="15"/>
        <v>0</v>
      </c>
      <c r="N45" s="10">
        <f t="shared" si="15"/>
        <v>0</v>
      </c>
      <c r="O45" s="10">
        <f t="shared" si="15"/>
        <v>0</v>
      </c>
      <c r="P45" s="10">
        <f t="shared" si="15"/>
        <v>0</v>
      </c>
      <c r="Q45" s="10">
        <f t="shared" si="15"/>
        <v>0</v>
      </c>
      <c r="R45" s="10">
        <f t="shared" si="15"/>
        <v>0</v>
      </c>
      <c r="S45" s="10">
        <f t="shared" si="15"/>
        <v>0</v>
      </c>
      <c r="T45" s="10">
        <f t="shared" si="15"/>
        <v>0</v>
      </c>
      <c r="U45" s="10">
        <f t="shared" si="15"/>
        <v>0</v>
      </c>
      <c r="V45" s="97">
        <f t="shared" si="15"/>
        <v>0</v>
      </c>
      <c r="W45" s="89">
        <f t="shared" si="1"/>
        <v>0</v>
      </c>
      <c r="X45" s="36"/>
      <c r="Y45" s="36"/>
      <c r="Z45" s="36"/>
      <c r="AA45" s="36"/>
      <c r="AB45" s="36"/>
      <c r="AC45" s="36"/>
      <c r="AD45" s="36"/>
      <c r="AE45" s="36"/>
    </row>
    <row r="46" spans="1:31" ht="16.5" customHeight="1" hidden="1">
      <c r="A46" s="35" t="s">
        <v>83</v>
      </c>
      <c r="B46" s="8">
        <f>SUM(C46:V46)</f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04"/>
      <c r="W46" s="89">
        <f t="shared" si="1"/>
        <v>0</v>
      </c>
      <c r="X46" s="73"/>
      <c r="Y46" s="73"/>
      <c r="Z46" s="73"/>
      <c r="AA46" s="73"/>
      <c r="AB46" s="73"/>
      <c r="AC46" s="73"/>
      <c r="AD46" s="73"/>
      <c r="AE46" s="73"/>
    </row>
    <row r="47" spans="1:31" ht="16.5" customHeight="1" hidden="1">
      <c r="A47" s="35" t="s">
        <v>86</v>
      </c>
      <c r="B47" s="8">
        <f>SUM(C47:V47)</f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04"/>
      <c r="W47" s="89">
        <f t="shared" si="1"/>
        <v>0</v>
      </c>
      <c r="X47" s="73"/>
      <c r="Y47" s="73"/>
      <c r="Z47" s="73"/>
      <c r="AA47" s="73"/>
      <c r="AB47" s="73"/>
      <c r="AC47" s="73"/>
      <c r="AD47" s="73"/>
      <c r="AE47" s="73"/>
    </row>
    <row r="48" spans="1:31" ht="16.5" customHeight="1" hidden="1">
      <c r="A48" s="35" t="s">
        <v>84</v>
      </c>
      <c r="B48" s="8">
        <f>SUM(C48:V48)</f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04"/>
      <c r="W48" s="89">
        <f t="shared" si="1"/>
        <v>0</v>
      </c>
      <c r="X48" s="73"/>
      <c r="Y48" s="73"/>
      <c r="Z48" s="73"/>
      <c r="AA48" s="73"/>
      <c r="AB48" s="73"/>
      <c r="AC48" s="73"/>
      <c r="AD48" s="73"/>
      <c r="AE48" s="73"/>
    </row>
    <row r="49" spans="1:31" ht="16.5" customHeight="1">
      <c r="A49" s="35" t="s">
        <v>85</v>
      </c>
      <c r="B49" s="8">
        <f>SUM(C49:V49)</f>
        <v>86571600</v>
      </c>
      <c r="C49" s="8"/>
      <c r="D49" s="8">
        <v>86571600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04"/>
      <c r="W49" s="89">
        <f t="shared" si="1"/>
        <v>0</v>
      </c>
      <c r="X49" s="73"/>
      <c r="Y49" s="73"/>
      <c r="Z49" s="73"/>
      <c r="AA49" s="73"/>
      <c r="AB49" s="73"/>
      <c r="AC49" s="73"/>
      <c r="AD49" s="73"/>
      <c r="AE49" s="73"/>
    </row>
    <row r="50" spans="1:31" s="4" customFormat="1" ht="16.5" customHeight="1" hidden="1">
      <c r="A50" s="34" t="s">
        <v>71</v>
      </c>
      <c r="B50" s="10">
        <f>B51</f>
        <v>0</v>
      </c>
      <c r="C50" s="10">
        <f>C51</f>
        <v>0</v>
      </c>
      <c r="D50" s="10">
        <f aca="true" t="shared" si="16" ref="D50:V50">D51</f>
        <v>0</v>
      </c>
      <c r="E50" s="10">
        <f t="shared" si="16"/>
        <v>0</v>
      </c>
      <c r="F50" s="10">
        <f t="shared" si="16"/>
        <v>0</v>
      </c>
      <c r="G50" s="10">
        <f t="shared" si="16"/>
        <v>0</v>
      </c>
      <c r="H50" s="10">
        <f t="shared" si="16"/>
        <v>0</v>
      </c>
      <c r="I50" s="10">
        <f t="shared" si="16"/>
        <v>0</v>
      </c>
      <c r="J50" s="10">
        <f t="shared" si="16"/>
        <v>0</v>
      </c>
      <c r="K50" s="10">
        <f t="shared" si="16"/>
        <v>0</v>
      </c>
      <c r="L50" s="10">
        <f t="shared" si="16"/>
        <v>0</v>
      </c>
      <c r="M50" s="10">
        <f t="shared" si="16"/>
        <v>0</v>
      </c>
      <c r="N50" s="10">
        <f t="shared" si="16"/>
        <v>0</v>
      </c>
      <c r="O50" s="10">
        <f t="shared" si="16"/>
        <v>0</v>
      </c>
      <c r="P50" s="10">
        <f t="shared" si="16"/>
        <v>0</v>
      </c>
      <c r="Q50" s="10">
        <f t="shared" si="16"/>
        <v>0</v>
      </c>
      <c r="R50" s="10">
        <f t="shared" si="16"/>
        <v>0</v>
      </c>
      <c r="S50" s="10">
        <f t="shared" si="16"/>
        <v>0</v>
      </c>
      <c r="T50" s="10">
        <f t="shared" si="16"/>
        <v>0</v>
      </c>
      <c r="U50" s="10">
        <f t="shared" si="16"/>
        <v>0</v>
      </c>
      <c r="V50" s="97">
        <f t="shared" si="16"/>
        <v>0</v>
      </c>
      <c r="W50" s="89">
        <f t="shared" si="1"/>
        <v>0</v>
      </c>
      <c r="X50" s="36"/>
      <c r="Y50" s="36"/>
      <c r="Z50" s="36"/>
      <c r="AA50" s="36"/>
      <c r="AB50" s="36"/>
      <c r="AC50" s="36"/>
      <c r="AD50" s="36"/>
      <c r="AE50" s="36"/>
    </row>
    <row r="51" spans="1:31" ht="16.5" customHeight="1" hidden="1">
      <c r="A51" s="35" t="s">
        <v>55</v>
      </c>
      <c r="B51" s="8">
        <f>SUM(C51:V51)</f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04"/>
      <c r="W51" s="89">
        <f t="shared" si="1"/>
        <v>0</v>
      </c>
      <c r="X51" s="73"/>
      <c r="Y51" s="73"/>
      <c r="Z51" s="73"/>
      <c r="AA51" s="73"/>
      <c r="AB51" s="73"/>
      <c r="AC51" s="73"/>
      <c r="AD51" s="73"/>
      <c r="AE51" s="73"/>
    </row>
    <row r="52" spans="1:31" s="4" customFormat="1" ht="16.5" customHeight="1" hidden="1">
      <c r="A52" s="34" t="s">
        <v>100</v>
      </c>
      <c r="B52" s="10">
        <f>SUM(C52:V52)</f>
        <v>0</v>
      </c>
      <c r="C52" s="10">
        <f>SUM(C53:C54)</f>
        <v>0</v>
      </c>
      <c r="D52" s="10">
        <f aca="true" t="shared" si="17" ref="D52:V52">SUM(D53:D54)</f>
        <v>0</v>
      </c>
      <c r="E52" s="10">
        <f t="shared" si="17"/>
        <v>0</v>
      </c>
      <c r="F52" s="10">
        <f t="shared" si="17"/>
        <v>0</v>
      </c>
      <c r="G52" s="10">
        <f t="shared" si="17"/>
        <v>0</v>
      </c>
      <c r="H52" s="10">
        <f t="shared" si="17"/>
        <v>0</v>
      </c>
      <c r="I52" s="10">
        <f t="shared" si="17"/>
        <v>0</v>
      </c>
      <c r="J52" s="10">
        <f t="shared" si="17"/>
        <v>0</v>
      </c>
      <c r="K52" s="10">
        <f t="shared" si="17"/>
        <v>0</v>
      </c>
      <c r="L52" s="10">
        <f t="shared" si="17"/>
        <v>0</v>
      </c>
      <c r="M52" s="10">
        <f t="shared" si="17"/>
        <v>0</v>
      </c>
      <c r="N52" s="10">
        <f t="shared" si="17"/>
        <v>0</v>
      </c>
      <c r="O52" s="10">
        <f t="shared" si="17"/>
        <v>0</v>
      </c>
      <c r="P52" s="10">
        <f t="shared" si="17"/>
        <v>0</v>
      </c>
      <c r="Q52" s="10">
        <f t="shared" si="17"/>
        <v>0</v>
      </c>
      <c r="R52" s="10">
        <f t="shared" si="17"/>
        <v>0</v>
      </c>
      <c r="S52" s="10">
        <f t="shared" si="17"/>
        <v>0</v>
      </c>
      <c r="T52" s="10">
        <f t="shared" si="17"/>
        <v>0</v>
      </c>
      <c r="U52" s="10">
        <f t="shared" si="17"/>
        <v>0</v>
      </c>
      <c r="V52" s="97">
        <f t="shared" si="17"/>
        <v>0</v>
      </c>
      <c r="W52" s="89">
        <f t="shared" si="1"/>
        <v>0</v>
      </c>
      <c r="X52" s="36"/>
      <c r="Y52" s="36"/>
      <c r="Z52" s="36"/>
      <c r="AA52" s="36"/>
      <c r="AB52" s="36"/>
      <c r="AC52" s="36"/>
      <c r="AD52" s="36"/>
      <c r="AE52" s="36"/>
    </row>
    <row r="53" spans="1:31" ht="16.5" customHeight="1" hidden="1">
      <c r="A53" s="35" t="s">
        <v>23</v>
      </c>
      <c r="B53" s="8">
        <f>SUM(C53:V53)</f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04"/>
      <c r="W53" s="89">
        <f t="shared" si="1"/>
        <v>0</v>
      </c>
      <c r="X53" s="73"/>
      <c r="Y53" s="73"/>
      <c r="Z53" s="73"/>
      <c r="AA53" s="73"/>
      <c r="AB53" s="73"/>
      <c r="AC53" s="73"/>
      <c r="AD53" s="73"/>
      <c r="AE53" s="73"/>
    </row>
    <row r="54" spans="1:31" s="4" customFormat="1" ht="16.5" customHeight="1" hidden="1">
      <c r="A54" s="35" t="s">
        <v>24</v>
      </c>
      <c r="B54" s="8">
        <f>SUM(C54:V54)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04"/>
      <c r="W54" s="89">
        <f t="shared" si="1"/>
        <v>0</v>
      </c>
      <c r="X54" s="36"/>
      <c r="Y54" s="36"/>
      <c r="Z54" s="36"/>
      <c r="AA54" s="36"/>
      <c r="AB54" s="36"/>
      <c r="AC54" s="36"/>
      <c r="AD54" s="36"/>
      <c r="AE54" s="36"/>
    </row>
    <row r="55" spans="1:31" s="4" customFormat="1" ht="16.5" customHeight="1" hidden="1">
      <c r="A55" s="35"/>
      <c r="B55" s="8"/>
      <c r="C55" s="8"/>
      <c r="D55" s="110"/>
      <c r="E55" s="8"/>
      <c r="F55" s="16"/>
      <c r="G55" s="8"/>
      <c r="H55" s="16"/>
      <c r="I55" s="8"/>
      <c r="J55" s="16"/>
      <c r="K55" s="8"/>
      <c r="L55" s="8"/>
      <c r="M55" s="16"/>
      <c r="N55" s="8"/>
      <c r="O55" s="8"/>
      <c r="P55" s="8"/>
      <c r="Q55" s="8"/>
      <c r="R55" s="16"/>
      <c r="S55" s="8"/>
      <c r="T55" s="16"/>
      <c r="U55" s="8"/>
      <c r="V55" s="68"/>
      <c r="W55" s="89">
        <f t="shared" si="1"/>
        <v>0</v>
      </c>
      <c r="X55" s="36"/>
      <c r="Y55" s="36"/>
      <c r="Z55" s="36"/>
      <c r="AA55" s="36"/>
      <c r="AB55" s="36"/>
      <c r="AC55" s="36"/>
      <c r="AD55" s="36"/>
      <c r="AE55" s="36"/>
    </row>
    <row r="56" spans="1:31" s="4" customFormat="1" ht="16.5" customHeight="1" hidden="1">
      <c r="A56" s="140" t="s">
        <v>127</v>
      </c>
      <c r="B56" s="10">
        <f>B57</f>
        <v>0</v>
      </c>
      <c r="C56" s="10">
        <f>C57</f>
        <v>0</v>
      </c>
      <c r="D56" s="109">
        <f>D57</f>
        <v>0</v>
      </c>
      <c r="E56" s="10"/>
      <c r="F56" s="15"/>
      <c r="G56" s="10"/>
      <c r="H56" s="15"/>
      <c r="I56" s="10"/>
      <c r="J56" s="15"/>
      <c r="K56" s="10"/>
      <c r="L56" s="10"/>
      <c r="M56" s="15"/>
      <c r="N56" s="10">
        <f>N57</f>
        <v>0</v>
      </c>
      <c r="O56" s="10">
        <f>O57</f>
        <v>0</v>
      </c>
      <c r="P56" s="10">
        <f>P57</f>
        <v>0</v>
      </c>
      <c r="Q56" s="10"/>
      <c r="R56" s="15"/>
      <c r="S56" s="10"/>
      <c r="T56" s="15"/>
      <c r="U56" s="10"/>
      <c r="V56" s="42">
        <f>V57</f>
        <v>0</v>
      </c>
      <c r="W56" s="89">
        <f t="shared" si="1"/>
        <v>0</v>
      </c>
      <c r="X56" s="36"/>
      <c r="Y56" s="36"/>
      <c r="Z56" s="36"/>
      <c r="AA56" s="36"/>
      <c r="AB56" s="36"/>
      <c r="AC56" s="36"/>
      <c r="AD56" s="36"/>
      <c r="AE56" s="36"/>
    </row>
    <row r="57" spans="1:31" s="4" customFormat="1" ht="16.5" customHeight="1" hidden="1">
      <c r="A57" s="34" t="s">
        <v>47</v>
      </c>
      <c r="B57" s="10">
        <f>B58</f>
        <v>0</v>
      </c>
      <c r="C57" s="10">
        <f>C58</f>
        <v>0</v>
      </c>
      <c r="D57" s="109"/>
      <c r="E57" s="10"/>
      <c r="F57" s="15"/>
      <c r="G57" s="10"/>
      <c r="H57" s="15"/>
      <c r="I57" s="10"/>
      <c r="J57" s="15"/>
      <c r="K57" s="10"/>
      <c r="L57" s="10"/>
      <c r="M57" s="15"/>
      <c r="N57" s="10"/>
      <c r="O57" s="10"/>
      <c r="P57" s="10">
        <f>P58</f>
        <v>0</v>
      </c>
      <c r="Q57" s="10"/>
      <c r="R57" s="15"/>
      <c r="S57" s="10"/>
      <c r="T57" s="15"/>
      <c r="U57" s="10"/>
      <c r="V57" s="42"/>
      <c r="W57" s="89">
        <f t="shared" si="1"/>
        <v>0</v>
      </c>
      <c r="X57" s="36"/>
      <c r="Y57" s="36"/>
      <c r="Z57" s="36"/>
      <c r="AA57" s="36"/>
      <c r="AB57" s="36"/>
      <c r="AC57" s="36"/>
      <c r="AD57" s="36"/>
      <c r="AE57" s="36"/>
    </row>
    <row r="58" spans="1:31" s="4" customFormat="1" ht="16.5" customHeight="1" hidden="1">
      <c r="A58" s="35" t="s">
        <v>46</v>
      </c>
      <c r="B58" s="8">
        <f>SUM(C58:V58)</f>
        <v>0</v>
      </c>
      <c r="C58" s="8"/>
      <c r="D58" s="110"/>
      <c r="E58" s="8"/>
      <c r="F58" s="16"/>
      <c r="G58" s="8"/>
      <c r="H58" s="16"/>
      <c r="I58" s="8"/>
      <c r="J58" s="16"/>
      <c r="K58" s="8"/>
      <c r="L58" s="8"/>
      <c r="M58" s="16"/>
      <c r="N58" s="8"/>
      <c r="O58" s="8"/>
      <c r="P58" s="8"/>
      <c r="Q58" s="8"/>
      <c r="R58" s="16"/>
      <c r="S58" s="8"/>
      <c r="T58" s="16"/>
      <c r="U58" s="8"/>
      <c r="V58" s="68"/>
      <c r="W58" s="89">
        <f t="shared" si="1"/>
        <v>0</v>
      </c>
      <c r="X58" s="36"/>
      <c r="Y58" s="36"/>
      <c r="Z58" s="36"/>
      <c r="AA58" s="36"/>
      <c r="AB58" s="36"/>
      <c r="AC58" s="36"/>
      <c r="AD58" s="36"/>
      <c r="AE58" s="36"/>
    </row>
    <row r="59" spans="1:31" ht="16.5" customHeight="1">
      <c r="A59" s="48"/>
      <c r="B59" s="75"/>
      <c r="C59" s="75"/>
      <c r="D59" s="111"/>
      <c r="E59" s="75"/>
      <c r="F59" s="74"/>
      <c r="G59" s="75"/>
      <c r="H59" s="74"/>
      <c r="I59" s="75"/>
      <c r="J59" s="74"/>
      <c r="K59" s="75"/>
      <c r="L59" s="75"/>
      <c r="M59" s="74"/>
      <c r="N59" s="75"/>
      <c r="O59" s="75"/>
      <c r="P59" s="75"/>
      <c r="Q59" s="75"/>
      <c r="R59" s="74"/>
      <c r="S59" s="75"/>
      <c r="T59" s="74"/>
      <c r="U59" s="75"/>
      <c r="V59" s="76"/>
      <c r="W59" s="89">
        <f t="shared" si="1"/>
        <v>0</v>
      </c>
      <c r="X59" s="73"/>
      <c r="Y59" s="73"/>
      <c r="Z59" s="73"/>
      <c r="AA59" s="73"/>
      <c r="AB59" s="73"/>
      <c r="AC59" s="73"/>
      <c r="AD59" s="73"/>
      <c r="AE59" s="73"/>
    </row>
    <row r="60" spans="1:31" s="4" customFormat="1" ht="16.5" customHeight="1">
      <c r="A60" s="140" t="s">
        <v>133</v>
      </c>
      <c r="B60" s="10">
        <f>B61+B63+B66+B70+B68</f>
        <v>778212570</v>
      </c>
      <c r="C60" s="10">
        <f>C61+C63+C66+C70</f>
        <v>324364000</v>
      </c>
      <c r="D60" s="10">
        <f aca="true" t="shared" si="18" ref="D60:V60">D61+D63+D66+D70</f>
        <v>0</v>
      </c>
      <c r="E60" s="10">
        <f t="shared" si="18"/>
        <v>75054120</v>
      </c>
      <c r="F60" s="10">
        <f t="shared" si="18"/>
        <v>287793490</v>
      </c>
      <c r="G60" s="10">
        <f t="shared" si="18"/>
        <v>0</v>
      </c>
      <c r="H60" s="10">
        <f t="shared" si="18"/>
        <v>0</v>
      </c>
      <c r="I60" s="10">
        <f t="shared" si="18"/>
        <v>0</v>
      </c>
      <c r="J60" s="10">
        <f t="shared" si="18"/>
        <v>0</v>
      </c>
      <c r="K60" s="10">
        <f t="shared" si="18"/>
        <v>0</v>
      </c>
      <c r="L60" s="10">
        <f t="shared" si="18"/>
        <v>0</v>
      </c>
      <c r="M60" s="10">
        <f t="shared" si="18"/>
        <v>0</v>
      </c>
      <c r="N60" s="10">
        <f t="shared" si="18"/>
        <v>0</v>
      </c>
      <c r="O60" s="10">
        <f t="shared" si="18"/>
        <v>0</v>
      </c>
      <c r="P60" s="10">
        <f t="shared" si="18"/>
        <v>0</v>
      </c>
      <c r="Q60" s="10">
        <f t="shared" si="18"/>
        <v>0</v>
      </c>
      <c r="R60" s="10">
        <f t="shared" si="18"/>
        <v>0</v>
      </c>
      <c r="S60" s="10">
        <f t="shared" si="18"/>
        <v>0</v>
      </c>
      <c r="T60" s="10">
        <f t="shared" si="18"/>
        <v>0</v>
      </c>
      <c r="U60" s="10">
        <f t="shared" si="18"/>
        <v>36000000</v>
      </c>
      <c r="V60" s="97">
        <f t="shared" si="18"/>
        <v>55000960</v>
      </c>
      <c r="W60" s="89">
        <f t="shared" si="1"/>
        <v>0</v>
      </c>
      <c r="X60" s="36"/>
      <c r="Y60" s="36"/>
      <c r="Z60" s="36"/>
      <c r="AA60" s="36"/>
      <c r="AB60" s="36"/>
      <c r="AC60" s="36"/>
      <c r="AD60" s="36"/>
      <c r="AE60" s="36"/>
    </row>
    <row r="61" spans="1:31" s="4" customFormat="1" ht="16.5" customHeight="1">
      <c r="A61" s="34" t="s">
        <v>34</v>
      </c>
      <c r="B61" s="10">
        <f>SUM(C61:V61)</f>
        <v>399418120</v>
      </c>
      <c r="C61" s="77">
        <f>C62</f>
        <v>324364000</v>
      </c>
      <c r="D61" s="77">
        <f aca="true" t="shared" si="19" ref="D61:V61">D62</f>
        <v>0</v>
      </c>
      <c r="E61" s="77">
        <f t="shared" si="19"/>
        <v>75054120</v>
      </c>
      <c r="F61" s="77">
        <f t="shared" si="19"/>
        <v>0</v>
      </c>
      <c r="G61" s="77">
        <f t="shared" si="19"/>
        <v>0</v>
      </c>
      <c r="H61" s="77">
        <f t="shared" si="19"/>
        <v>0</v>
      </c>
      <c r="I61" s="77">
        <f t="shared" si="19"/>
        <v>0</v>
      </c>
      <c r="J61" s="77">
        <f t="shared" si="19"/>
        <v>0</v>
      </c>
      <c r="K61" s="77">
        <f t="shared" si="19"/>
        <v>0</v>
      </c>
      <c r="L61" s="77">
        <f t="shared" si="19"/>
        <v>0</v>
      </c>
      <c r="M61" s="77">
        <f t="shared" si="19"/>
        <v>0</v>
      </c>
      <c r="N61" s="77">
        <f t="shared" si="19"/>
        <v>0</v>
      </c>
      <c r="O61" s="77">
        <f t="shared" si="19"/>
        <v>0</v>
      </c>
      <c r="P61" s="77">
        <f t="shared" si="19"/>
        <v>0</v>
      </c>
      <c r="Q61" s="77">
        <f t="shared" si="19"/>
        <v>0</v>
      </c>
      <c r="R61" s="77">
        <f t="shared" si="19"/>
        <v>0</v>
      </c>
      <c r="S61" s="77">
        <f t="shared" si="19"/>
        <v>0</v>
      </c>
      <c r="T61" s="77">
        <f t="shared" si="19"/>
        <v>0</v>
      </c>
      <c r="U61" s="77">
        <f t="shared" si="19"/>
        <v>0</v>
      </c>
      <c r="V61" s="113">
        <f t="shared" si="19"/>
        <v>0</v>
      </c>
      <c r="W61" s="89">
        <f t="shared" si="1"/>
        <v>0</v>
      </c>
      <c r="X61" s="36"/>
      <c r="Y61" s="36"/>
      <c r="Z61" s="36"/>
      <c r="AA61" s="36"/>
      <c r="AB61" s="36"/>
      <c r="AC61" s="36"/>
      <c r="AD61" s="36"/>
      <c r="AE61" s="36"/>
    </row>
    <row r="62" spans="1:31" ht="16.5" customHeight="1">
      <c r="A62" s="35" t="s">
        <v>25</v>
      </c>
      <c r="B62" s="8">
        <f>SUM(C62:V62)</f>
        <v>399418120</v>
      </c>
      <c r="C62" s="75">
        <v>324364000</v>
      </c>
      <c r="D62" s="75"/>
      <c r="E62" s="75">
        <v>75054120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96"/>
      <c r="W62" s="89">
        <f t="shared" si="1"/>
        <v>0</v>
      </c>
      <c r="X62" s="73"/>
      <c r="Y62" s="73"/>
      <c r="Z62" s="73"/>
      <c r="AA62" s="73"/>
      <c r="AB62" s="73"/>
      <c r="AC62" s="73"/>
      <c r="AD62" s="73"/>
      <c r="AE62" s="73"/>
    </row>
    <row r="63" spans="1:31" s="4" customFormat="1" ht="16.5" customHeight="1">
      <c r="A63" s="34" t="s">
        <v>48</v>
      </c>
      <c r="B63" s="10">
        <f>B64+B65</f>
        <v>378794450</v>
      </c>
      <c r="C63" s="77">
        <f>SUM(C64:C65)</f>
        <v>0</v>
      </c>
      <c r="D63" s="77">
        <f aca="true" t="shared" si="20" ref="D63:V63">SUM(D64:D65)</f>
        <v>0</v>
      </c>
      <c r="E63" s="77">
        <f t="shared" si="20"/>
        <v>0</v>
      </c>
      <c r="F63" s="77">
        <f t="shared" si="20"/>
        <v>287793490</v>
      </c>
      <c r="G63" s="77">
        <f t="shared" si="20"/>
        <v>0</v>
      </c>
      <c r="H63" s="77">
        <f t="shared" si="20"/>
        <v>0</v>
      </c>
      <c r="I63" s="77">
        <f t="shared" si="20"/>
        <v>0</v>
      </c>
      <c r="J63" s="77">
        <f t="shared" si="20"/>
        <v>0</v>
      </c>
      <c r="K63" s="77">
        <f t="shared" si="20"/>
        <v>0</v>
      </c>
      <c r="L63" s="77">
        <f t="shared" si="20"/>
        <v>0</v>
      </c>
      <c r="M63" s="77">
        <f t="shared" si="20"/>
        <v>0</v>
      </c>
      <c r="N63" s="77">
        <f t="shared" si="20"/>
        <v>0</v>
      </c>
      <c r="O63" s="77">
        <f t="shared" si="20"/>
        <v>0</v>
      </c>
      <c r="P63" s="77">
        <f t="shared" si="20"/>
        <v>0</v>
      </c>
      <c r="Q63" s="77">
        <f t="shared" si="20"/>
        <v>0</v>
      </c>
      <c r="R63" s="77">
        <f t="shared" si="20"/>
        <v>0</v>
      </c>
      <c r="S63" s="77">
        <f t="shared" si="20"/>
        <v>0</v>
      </c>
      <c r="T63" s="77">
        <f t="shared" si="20"/>
        <v>0</v>
      </c>
      <c r="U63" s="77">
        <f t="shared" si="20"/>
        <v>36000000</v>
      </c>
      <c r="V63" s="113">
        <f t="shared" si="20"/>
        <v>55000960</v>
      </c>
      <c r="W63" s="89">
        <f t="shared" si="1"/>
        <v>0</v>
      </c>
      <c r="X63" s="36"/>
      <c r="Y63" s="36"/>
      <c r="Z63" s="36"/>
      <c r="AA63" s="36"/>
      <c r="AB63" s="36"/>
      <c r="AC63" s="36"/>
      <c r="AD63" s="36"/>
      <c r="AE63" s="36"/>
    </row>
    <row r="64" spans="1:31" ht="16.5" customHeight="1" hidden="1">
      <c r="A64" s="35" t="s">
        <v>49</v>
      </c>
      <c r="B64" s="8">
        <f>SUM(C64:V64)</f>
        <v>0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96"/>
      <c r="W64" s="89">
        <f t="shared" si="1"/>
        <v>0</v>
      </c>
      <c r="X64" s="73"/>
      <c r="Y64" s="73"/>
      <c r="Z64" s="73"/>
      <c r="AA64" s="73"/>
      <c r="AB64" s="73"/>
      <c r="AC64" s="73"/>
      <c r="AD64" s="73"/>
      <c r="AE64" s="73"/>
    </row>
    <row r="65" spans="1:31" ht="16.5" customHeight="1">
      <c r="A65" s="35" t="s">
        <v>50</v>
      </c>
      <c r="B65" s="8">
        <f>SUM(C65:V65)</f>
        <v>378794450</v>
      </c>
      <c r="C65" s="75"/>
      <c r="D65" s="75"/>
      <c r="E65" s="75"/>
      <c r="F65" s="75">
        <v>287793490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>
        <v>36000000</v>
      </c>
      <c r="V65" s="96">
        <v>55000960</v>
      </c>
      <c r="W65" s="89">
        <f t="shared" si="1"/>
        <v>0</v>
      </c>
      <c r="X65" s="73"/>
      <c r="Y65" s="73"/>
      <c r="Z65" s="73"/>
      <c r="AA65" s="73"/>
      <c r="AB65" s="73"/>
      <c r="AC65" s="73"/>
      <c r="AD65" s="73"/>
      <c r="AE65" s="73"/>
    </row>
    <row r="66" spans="1:31" ht="16.5" customHeight="1" hidden="1">
      <c r="A66" s="34" t="s">
        <v>51</v>
      </c>
      <c r="B66" s="10">
        <f>B67</f>
        <v>0</v>
      </c>
      <c r="C66" s="75">
        <f>C67</f>
        <v>0</v>
      </c>
      <c r="D66" s="75">
        <f aca="true" t="shared" si="21" ref="D66:V66">D67</f>
        <v>0</v>
      </c>
      <c r="E66" s="75">
        <f t="shared" si="21"/>
        <v>0</v>
      </c>
      <c r="F66" s="75">
        <f t="shared" si="21"/>
        <v>0</v>
      </c>
      <c r="G66" s="75">
        <f t="shared" si="21"/>
        <v>0</v>
      </c>
      <c r="H66" s="75">
        <f t="shared" si="21"/>
        <v>0</v>
      </c>
      <c r="I66" s="75">
        <f t="shared" si="21"/>
        <v>0</v>
      </c>
      <c r="J66" s="75">
        <f t="shared" si="21"/>
        <v>0</v>
      </c>
      <c r="K66" s="75">
        <f t="shared" si="21"/>
        <v>0</v>
      </c>
      <c r="L66" s="75">
        <f t="shared" si="21"/>
        <v>0</v>
      </c>
      <c r="M66" s="75">
        <f t="shared" si="21"/>
        <v>0</v>
      </c>
      <c r="N66" s="75">
        <f t="shared" si="21"/>
        <v>0</v>
      </c>
      <c r="O66" s="75">
        <f t="shared" si="21"/>
        <v>0</v>
      </c>
      <c r="P66" s="75">
        <f t="shared" si="21"/>
        <v>0</v>
      </c>
      <c r="Q66" s="75">
        <f t="shared" si="21"/>
        <v>0</v>
      </c>
      <c r="R66" s="75">
        <f t="shared" si="21"/>
        <v>0</v>
      </c>
      <c r="S66" s="75">
        <f t="shared" si="21"/>
        <v>0</v>
      </c>
      <c r="T66" s="75">
        <f t="shared" si="21"/>
        <v>0</v>
      </c>
      <c r="U66" s="75">
        <f t="shared" si="21"/>
        <v>0</v>
      </c>
      <c r="V66" s="96">
        <f t="shared" si="21"/>
        <v>0</v>
      </c>
      <c r="W66" s="89">
        <f t="shared" si="1"/>
        <v>0</v>
      </c>
      <c r="X66" s="73"/>
      <c r="Y66" s="73"/>
      <c r="Z66" s="73"/>
      <c r="AA66" s="73"/>
      <c r="AB66" s="73"/>
      <c r="AC66" s="73"/>
      <c r="AD66" s="73"/>
      <c r="AE66" s="73"/>
    </row>
    <row r="67" spans="1:31" ht="16.5" customHeight="1" hidden="1">
      <c r="A67" s="35" t="s">
        <v>52</v>
      </c>
      <c r="B67" s="8">
        <f>SUM(C67:V67)</f>
        <v>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96"/>
      <c r="W67" s="89">
        <f t="shared" si="1"/>
        <v>0</v>
      </c>
      <c r="X67" s="73"/>
      <c r="Y67" s="73"/>
      <c r="Z67" s="73"/>
      <c r="AA67" s="73"/>
      <c r="AB67" s="73"/>
      <c r="AC67" s="73"/>
      <c r="AD67" s="73"/>
      <c r="AE67" s="73"/>
    </row>
    <row r="68" spans="1:31" s="4" customFormat="1" ht="16.5" customHeight="1" hidden="1">
      <c r="A68" s="34" t="s">
        <v>76</v>
      </c>
      <c r="B68" s="10">
        <f>SUM(C68:V68)</f>
        <v>0</v>
      </c>
      <c r="C68" s="77">
        <f>C69</f>
        <v>0</v>
      </c>
      <c r="D68" s="77">
        <f aca="true" t="shared" si="22" ref="D68:V68">D69</f>
        <v>0</v>
      </c>
      <c r="E68" s="77">
        <f t="shared" si="22"/>
        <v>0</v>
      </c>
      <c r="F68" s="77">
        <f t="shared" si="22"/>
        <v>0</v>
      </c>
      <c r="G68" s="77">
        <f t="shared" si="22"/>
        <v>0</v>
      </c>
      <c r="H68" s="77">
        <f t="shared" si="22"/>
        <v>0</v>
      </c>
      <c r="I68" s="77">
        <f t="shared" si="22"/>
        <v>0</v>
      </c>
      <c r="J68" s="77">
        <f t="shared" si="22"/>
        <v>0</v>
      </c>
      <c r="K68" s="77">
        <f t="shared" si="22"/>
        <v>0</v>
      </c>
      <c r="L68" s="77">
        <f t="shared" si="22"/>
        <v>0</v>
      </c>
      <c r="M68" s="77">
        <f t="shared" si="22"/>
        <v>0</v>
      </c>
      <c r="N68" s="77">
        <f t="shared" si="22"/>
        <v>0</v>
      </c>
      <c r="O68" s="77">
        <f t="shared" si="22"/>
        <v>0</v>
      </c>
      <c r="P68" s="77">
        <f t="shared" si="22"/>
        <v>0</v>
      </c>
      <c r="Q68" s="77">
        <f t="shared" si="22"/>
        <v>0</v>
      </c>
      <c r="R68" s="77">
        <f t="shared" si="22"/>
        <v>0</v>
      </c>
      <c r="S68" s="77">
        <f t="shared" si="22"/>
        <v>0</v>
      </c>
      <c r="T68" s="77">
        <f t="shared" si="22"/>
        <v>0</v>
      </c>
      <c r="U68" s="77">
        <f t="shared" si="22"/>
        <v>0</v>
      </c>
      <c r="V68" s="113">
        <f t="shared" si="22"/>
        <v>0</v>
      </c>
      <c r="W68" s="89">
        <f t="shared" si="1"/>
        <v>0</v>
      </c>
      <c r="X68" s="36"/>
      <c r="Y68" s="36"/>
      <c r="Z68" s="36"/>
      <c r="AA68" s="36"/>
      <c r="AB68" s="36"/>
      <c r="AC68" s="36"/>
      <c r="AD68" s="36"/>
      <c r="AE68" s="36"/>
    </row>
    <row r="69" spans="1:31" ht="15.75" customHeight="1" hidden="1">
      <c r="A69" s="35" t="s">
        <v>75</v>
      </c>
      <c r="B69" s="8">
        <f>SUM(C69:V69)</f>
        <v>0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96"/>
      <c r="W69" s="89">
        <f t="shared" si="1"/>
        <v>0</v>
      </c>
      <c r="X69" s="73"/>
      <c r="Y69" s="73"/>
      <c r="Z69" s="73"/>
      <c r="AA69" s="73"/>
      <c r="AB69" s="73"/>
      <c r="AC69" s="73"/>
      <c r="AD69" s="73"/>
      <c r="AE69" s="73"/>
    </row>
    <row r="70" spans="1:31" s="4" customFormat="1" ht="16.5" customHeight="1" hidden="1">
      <c r="A70" s="34" t="s">
        <v>27</v>
      </c>
      <c r="B70" s="10">
        <f>SUM(B71:B74)</f>
        <v>0</v>
      </c>
      <c r="C70" s="10">
        <f>SUM(C71:C74)</f>
        <v>0</v>
      </c>
      <c r="D70" s="10">
        <f aca="true" t="shared" si="23" ref="D70:V70">SUM(D71:D74)</f>
        <v>0</v>
      </c>
      <c r="E70" s="10">
        <f t="shared" si="23"/>
        <v>0</v>
      </c>
      <c r="F70" s="10">
        <f t="shared" si="23"/>
        <v>0</v>
      </c>
      <c r="G70" s="10">
        <f t="shared" si="23"/>
        <v>0</v>
      </c>
      <c r="H70" s="10">
        <f t="shared" si="23"/>
        <v>0</v>
      </c>
      <c r="I70" s="10">
        <f t="shared" si="23"/>
        <v>0</v>
      </c>
      <c r="J70" s="10">
        <f t="shared" si="23"/>
        <v>0</v>
      </c>
      <c r="K70" s="10">
        <f t="shared" si="23"/>
        <v>0</v>
      </c>
      <c r="L70" s="10">
        <f t="shared" si="23"/>
        <v>0</v>
      </c>
      <c r="M70" s="10">
        <f t="shared" si="23"/>
        <v>0</v>
      </c>
      <c r="N70" s="10">
        <f t="shared" si="23"/>
        <v>0</v>
      </c>
      <c r="O70" s="10">
        <f t="shared" si="23"/>
        <v>0</v>
      </c>
      <c r="P70" s="10">
        <f t="shared" si="23"/>
        <v>0</v>
      </c>
      <c r="Q70" s="10">
        <f t="shared" si="23"/>
        <v>0</v>
      </c>
      <c r="R70" s="10">
        <f t="shared" si="23"/>
        <v>0</v>
      </c>
      <c r="S70" s="10">
        <f t="shared" si="23"/>
        <v>0</v>
      </c>
      <c r="T70" s="10">
        <f t="shared" si="23"/>
        <v>0</v>
      </c>
      <c r="U70" s="10">
        <f t="shared" si="23"/>
        <v>0</v>
      </c>
      <c r="V70" s="97">
        <f t="shared" si="23"/>
        <v>0</v>
      </c>
      <c r="W70" s="89">
        <f t="shared" si="1"/>
        <v>0</v>
      </c>
      <c r="X70" s="36"/>
      <c r="Y70" s="36"/>
      <c r="Z70" s="36"/>
      <c r="AA70" s="36"/>
      <c r="AB70" s="36"/>
      <c r="AC70" s="36"/>
      <c r="AD70" s="36"/>
      <c r="AE70" s="36"/>
    </row>
    <row r="71" spans="1:31" ht="16.5" customHeight="1" hidden="1">
      <c r="A71" s="35" t="s">
        <v>79</v>
      </c>
      <c r="B71" s="8">
        <f>SUM(C71:V71)</f>
        <v>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04"/>
      <c r="W71" s="89">
        <f t="shared" si="1"/>
        <v>0</v>
      </c>
      <c r="X71" s="73"/>
      <c r="Y71" s="73"/>
      <c r="Z71" s="73"/>
      <c r="AA71" s="73"/>
      <c r="AB71" s="73"/>
      <c r="AC71" s="73"/>
      <c r="AD71" s="73"/>
      <c r="AE71" s="73"/>
    </row>
    <row r="72" spans="1:31" s="4" customFormat="1" ht="16.5" customHeight="1" hidden="1">
      <c r="A72" s="35" t="s">
        <v>58</v>
      </c>
      <c r="B72" s="8">
        <f>SUM(C72:V72)</f>
        <v>0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113"/>
      <c r="W72" s="89">
        <f t="shared" si="1"/>
        <v>0</v>
      </c>
      <c r="X72" s="36"/>
      <c r="Y72" s="36"/>
      <c r="Z72" s="36"/>
      <c r="AA72" s="36"/>
      <c r="AB72" s="36"/>
      <c r="AC72" s="36"/>
      <c r="AD72" s="36"/>
      <c r="AE72" s="36"/>
    </row>
    <row r="73" spans="1:31" ht="16.5" customHeight="1" hidden="1">
      <c r="A73" s="35" t="s">
        <v>28</v>
      </c>
      <c r="B73" s="8">
        <f>SUM(C73:V73)</f>
        <v>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96"/>
      <c r="W73" s="89">
        <f aca="true" t="shared" si="24" ref="W73:W81">B73-SUM(C73:V73)</f>
        <v>0</v>
      </c>
      <c r="X73" s="73"/>
      <c r="Y73" s="73"/>
      <c r="Z73" s="73"/>
      <c r="AA73" s="73"/>
      <c r="AB73" s="73"/>
      <c r="AC73" s="73"/>
      <c r="AD73" s="73"/>
      <c r="AE73" s="73"/>
    </row>
    <row r="74" spans="1:31" ht="16.5" customHeight="1" hidden="1">
      <c r="A74" s="35" t="s">
        <v>30</v>
      </c>
      <c r="B74" s="8">
        <f>SUM(C74:V74)</f>
        <v>0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96"/>
      <c r="W74" s="89">
        <f t="shared" si="24"/>
        <v>0</v>
      </c>
      <c r="X74" s="73"/>
      <c r="Y74" s="73"/>
      <c r="Z74" s="73"/>
      <c r="AA74" s="73"/>
      <c r="AB74" s="73"/>
      <c r="AC74" s="73"/>
      <c r="AD74" s="73"/>
      <c r="AE74" s="73"/>
    </row>
    <row r="75" spans="1:31" ht="16.5" customHeight="1" hidden="1">
      <c r="A75" s="35"/>
      <c r="B75" s="8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96"/>
      <c r="W75" s="89">
        <f t="shared" si="24"/>
        <v>0</v>
      </c>
      <c r="X75" s="73"/>
      <c r="Y75" s="73"/>
      <c r="Z75" s="73"/>
      <c r="AA75" s="73"/>
      <c r="AB75" s="73"/>
      <c r="AC75" s="73"/>
      <c r="AD75" s="73"/>
      <c r="AE75" s="73"/>
    </row>
    <row r="76" spans="1:31" ht="16.5" customHeight="1" hidden="1">
      <c r="A76" s="140" t="s">
        <v>112</v>
      </c>
      <c r="B76" s="10">
        <f>B77</f>
        <v>0</v>
      </c>
      <c r="C76" s="75">
        <f>C77</f>
        <v>0</v>
      </c>
      <c r="D76" s="75">
        <f aca="true" t="shared" si="25" ref="D76:V77">D77</f>
        <v>0</v>
      </c>
      <c r="E76" s="75">
        <f t="shared" si="25"/>
        <v>0</v>
      </c>
      <c r="F76" s="75">
        <f t="shared" si="25"/>
        <v>0</v>
      </c>
      <c r="G76" s="75">
        <f t="shared" si="25"/>
        <v>0</v>
      </c>
      <c r="H76" s="75">
        <f t="shared" si="25"/>
        <v>0</v>
      </c>
      <c r="I76" s="75">
        <f t="shared" si="25"/>
        <v>0</v>
      </c>
      <c r="J76" s="75">
        <f t="shared" si="25"/>
        <v>0</v>
      </c>
      <c r="K76" s="75">
        <f t="shared" si="25"/>
        <v>0</v>
      </c>
      <c r="L76" s="75">
        <f t="shared" si="25"/>
        <v>0</v>
      </c>
      <c r="M76" s="75">
        <f t="shared" si="25"/>
        <v>0</v>
      </c>
      <c r="N76" s="75">
        <f t="shared" si="25"/>
        <v>0</v>
      </c>
      <c r="O76" s="75">
        <f t="shared" si="25"/>
        <v>0</v>
      </c>
      <c r="P76" s="75">
        <f t="shared" si="25"/>
        <v>0</v>
      </c>
      <c r="Q76" s="75">
        <f t="shared" si="25"/>
        <v>0</v>
      </c>
      <c r="R76" s="75">
        <f t="shared" si="25"/>
        <v>0</v>
      </c>
      <c r="S76" s="75">
        <f t="shared" si="25"/>
        <v>0</v>
      </c>
      <c r="T76" s="75">
        <f t="shared" si="25"/>
        <v>0</v>
      </c>
      <c r="U76" s="75">
        <f t="shared" si="25"/>
        <v>0</v>
      </c>
      <c r="V76" s="96">
        <f t="shared" si="25"/>
        <v>0</v>
      </c>
      <c r="W76" s="89">
        <f t="shared" si="24"/>
        <v>0</v>
      </c>
      <c r="X76" s="73"/>
      <c r="Y76" s="73"/>
      <c r="Z76" s="73"/>
      <c r="AA76" s="73"/>
      <c r="AB76" s="73"/>
      <c r="AC76" s="73"/>
      <c r="AD76" s="73"/>
      <c r="AE76" s="73"/>
    </row>
    <row r="77" spans="1:31" ht="16.5" customHeight="1" hidden="1">
      <c r="A77" s="34" t="s">
        <v>72</v>
      </c>
      <c r="B77" s="10">
        <f>B78</f>
        <v>0</v>
      </c>
      <c r="C77" s="75">
        <f>C78</f>
        <v>0</v>
      </c>
      <c r="D77" s="75">
        <f t="shared" si="25"/>
        <v>0</v>
      </c>
      <c r="E77" s="75">
        <f t="shared" si="25"/>
        <v>0</v>
      </c>
      <c r="F77" s="75">
        <f t="shared" si="25"/>
        <v>0</v>
      </c>
      <c r="G77" s="75">
        <f t="shared" si="25"/>
        <v>0</v>
      </c>
      <c r="H77" s="75">
        <f t="shared" si="25"/>
        <v>0</v>
      </c>
      <c r="I77" s="75">
        <f t="shared" si="25"/>
        <v>0</v>
      </c>
      <c r="J77" s="75">
        <f t="shared" si="25"/>
        <v>0</v>
      </c>
      <c r="K77" s="75">
        <f t="shared" si="25"/>
        <v>0</v>
      </c>
      <c r="L77" s="75">
        <f t="shared" si="25"/>
        <v>0</v>
      </c>
      <c r="M77" s="75">
        <f t="shared" si="25"/>
        <v>0</v>
      </c>
      <c r="N77" s="75">
        <f t="shared" si="25"/>
        <v>0</v>
      </c>
      <c r="O77" s="75">
        <f t="shared" si="25"/>
        <v>0</v>
      </c>
      <c r="P77" s="75">
        <f t="shared" si="25"/>
        <v>0</v>
      </c>
      <c r="Q77" s="75">
        <f t="shared" si="25"/>
        <v>0</v>
      </c>
      <c r="R77" s="75">
        <f t="shared" si="25"/>
        <v>0</v>
      </c>
      <c r="S77" s="75">
        <f t="shared" si="25"/>
        <v>0</v>
      </c>
      <c r="T77" s="75">
        <f t="shared" si="25"/>
        <v>0</v>
      </c>
      <c r="U77" s="75">
        <f t="shared" si="25"/>
        <v>0</v>
      </c>
      <c r="V77" s="96">
        <f t="shared" si="25"/>
        <v>0</v>
      </c>
      <c r="W77" s="89">
        <f t="shared" si="24"/>
        <v>0</v>
      </c>
      <c r="X77" s="73"/>
      <c r="Y77" s="73"/>
      <c r="Z77" s="73"/>
      <c r="AA77" s="73"/>
      <c r="AB77" s="73"/>
      <c r="AC77" s="73"/>
      <c r="AD77" s="73"/>
      <c r="AE77" s="73"/>
    </row>
    <row r="78" spans="1:31" ht="16.5" customHeight="1" hidden="1">
      <c r="A78" s="35" t="s">
        <v>73</v>
      </c>
      <c r="B78" s="8">
        <f>SUM(C78:V78)</f>
        <v>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96"/>
      <c r="W78" s="89">
        <f t="shared" si="24"/>
        <v>0</v>
      </c>
      <c r="X78" s="73"/>
      <c r="Y78" s="73"/>
      <c r="Z78" s="73"/>
      <c r="AA78" s="73"/>
      <c r="AB78" s="73"/>
      <c r="AC78" s="73"/>
      <c r="AD78" s="73"/>
      <c r="AE78" s="73"/>
    </row>
    <row r="79" spans="1:31" ht="16.5" customHeight="1">
      <c r="A79" s="35"/>
      <c r="B79" s="75"/>
      <c r="C79" s="75"/>
      <c r="D79" s="111"/>
      <c r="E79" s="75"/>
      <c r="F79" s="74"/>
      <c r="G79" s="75"/>
      <c r="H79" s="74"/>
      <c r="I79" s="75"/>
      <c r="J79" s="74"/>
      <c r="K79" s="75"/>
      <c r="L79" s="75"/>
      <c r="M79" s="74"/>
      <c r="N79" s="75"/>
      <c r="O79" s="75"/>
      <c r="P79" s="75"/>
      <c r="Q79" s="75"/>
      <c r="R79" s="74"/>
      <c r="S79" s="75"/>
      <c r="T79" s="74"/>
      <c r="U79" s="75"/>
      <c r="V79" s="76"/>
      <c r="W79" s="89">
        <f t="shared" si="24"/>
        <v>0</v>
      </c>
      <c r="X79" s="73"/>
      <c r="Y79" s="73"/>
      <c r="Z79" s="73"/>
      <c r="AA79" s="73"/>
      <c r="AB79" s="73"/>
      <c r="AC79" s="73"/>
      <c r="AD79" s="73"/>
      <c r="AE79" s="73"/>
    </row>
    <row r="80" spans="1:31" s="4" customFormat="1" ht="24.75" customHeight="1" thickBot="1">
      <c r="A80" s="139" t="s">
        <v>4</v>
      </c>
      <c r="B80" s="11">
        <f>B8-B28</f>
        <v>1329458047</v>
      </c>
      <c r="C80" s="11">
        <f aca="true" t="shared" si="26" ref="C80:V80">C8-C28</f>
        <v>678882465</v>
      </c>
      <c r="D80" s="11">
        <f t="shared" si="26"/>
        <v>158974679</v>
      </c>
      <c r="E80" s="11">
        <f t="shared" si="26"/>
        <v>111991110</v>
      </c>
      <c r="F80" s="11">
        <f t="shared" si="26"/>
        <v>37963375</v>
      </c>
      <c r="G80" s="11">
        <f t="shared" si="26"/>
        <v>119091998</v>
      </c>
      <c r="H80" s="11">
        <f t="shared" si="26"/>
        <v>236244780</v>
      </c>
      <c r="I80" s="11">
        <f t="shared" si="26"/>
        <v>0</v>
      </c>
      <c r="J80" s="11">
        <f t="shared" si="26"/>
        <v>0</v>
      </c>
      <c r="K80" s="11">
        <f t="shared" si="26"/>
        <v>0</v>
      </c>
      <c r="L80" s="11">
        <f t="shared" si="26"/>
        <v>0</v>
      </c>
      <c r="M80" s="11">
        <f t="shared" si="26"/>
        <v>0</v>
      </c>
      <c r="N80" s="11">
        <f t="shared" si="26"/>
        <v>0</v>
      </c>
      <c r="O80" s="11">
        <f t="shared" si="26"/>
        <v>0</v>
      </c>
      <c r="P80" s="11">
        <f t="shared" si="26"/>
        <v>0</v>
      </c>
      <c r="Q80" s="11">
        <f t="shared" si="26"/>
        <v>0</v>
      </c>
      <c r="R80" s="11">
        <f t="shared" si="26"/>
        <v>0</v>
      </c>
      <c r="S80" s="11">
        <f t="shared" si="26"/>
        <v>0</v>
      </c>
      <c r="T80" s="11">
        <f t="shared" si="26"/>
        <v>0</v>
      </c>
      <c r="U80" s="145">
        <f t="shared" si="26"/>
        <v>13531667</v>
      </c>
      <c r="V80" s="146">
        <f t="shared" si="26"/>
        <v>-27222027</v>
      </c>
      <c r="W80" s="89">
        <f t="shared" si="24"/>
        <v>0</v>
      </c>
      <c r="X80" s="36"/>
      <c r="Y80" s="36"/>
      <c r="Z80" s="36"/>
      <c r="AA80" s="36"/>
      <c r="AB80" s="36"/>
      <c r="AC80" s="36"/>
      <c r="AD80" s="36"/>
      <c r="AE80" s="36"/>
    </row>
    <row r="81" spans="1:31" ht="24.75" customHeight="1" thickBot="1" thickTop="1">
      <c r="A81" s="78"/>
      <c r="B81" s="79"/>
      <c r="C81" s="80"/>
      <c r="D81" s="112"/>
      <c r="E81" s="79"/>
      <c r="F81" s="80"/>
      <c r="G81" s="79"/>
      <c r="H81" s="80"/>
      <c r="I81" s="79"/>
      <c r="J81" s="80"/>
      <c r="K81" s="79"/>
      <c r="L81" s="79"/>
      <c r="M81" s="80"/>
      <c r="N81" s="79"/>
      <c r="O81" s="79"/>
      <c r="P81" s="79"/>
      <c r="Q81" s="79"/>
      <c r="R81" s="80"/>
      <c r="S81" s="79"/>
      <c r="T81" s="80"/>
      <c r="U81" s="79"/>
      <c r="V81" s="81"/>
      <c r="W81" s="89">
        <f t="shared" si="24"/>
        <v>0</v>
      </c>
      <c r="X81" s="73"/>
      <c r="Y81" s="73"/>
      <c r="Z81" s="73"/>
      <c r="AA81" s="73"/>
      <c r="AB81" s="73"/>
      <c r="AC81" s="73"/>
      <c r="AD81" s="73"/>
      <c r="AE81" s="73"/>
    </row>
    <row r="82" spans="2:31" ht="24.75" customHeight="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3"/>
      <c r="W82" s="73"/>
      <c r="X82" s="73"/>
      <c r="Y82" s="73"/>
      <c r="Z82" s="73"/>
      <c r="AA82" s="73"/>
      <c r="AB82" s="73"/>
      <c r="AC82" s="73"/>
      <c r="AD82" s="73"/>
      <c r="AE82" s="73"/>
    </row>
    <row r="83" spans="1:22" ht="20.25" customHeight="1" hidden="1">
      <c r="A83" s="99" t="s">
        <v>101</v>
      </c>
      <c r="B83" s="71">
        <f>B8-B28-B80</f>
        <v>0</v>
      </c>
      <c r="C83" s="71">
        <f aca="true" t="shared" si="27" ref="C83:V83">C8-C28-C80</f>
        <v>0</v>
      </c>
      <c r="D83" s="71">
        <f t="shared" si="27"/>
        <v>0</v>
      </c>
      <c r="E83" s="71">
        <f t="shared" si="27"/>
        <v>0</v>
      </c>
      <c r="F83" s="71">
        <f t="shared" si="27"/>
        <v>0</v>
      </c>
      <c r="G83" s="71">
        <f t="shared" si="27"/>
        <v>0</v>
      </c>
      <c r="H83" s="71">
        <f t="shared" si="27"/>
        <v>0</v>
      </c>
      <c r="I83" s="71">
        <f t="shared" si="27"/>
        <v>0</v>
      </c>
      <c r="J83" s="71">
        <f t="shared" si="27"/>
        <v>0</v>
      </c>
      <c r="K83" s="71">
        <f t="shared" si="27"/>
        <v>0</v>
      </c>
      <c r="L83" s="71">
        <f t="shared" si="27"/>
        <v>0</v>
      </c>
      <c r="M83" s="71">
        <f t="shared" si="27"/>
        <v>0</v>
      </c>
      <c r="N83" s="71">
        <f t="shared" si="27"/>
        <v>0</v>
      </c>
      <c r="O83" s="71">
        <f t="shared" si="27"/>
        <v>0</v>
      </c>
      <c r="P83" s="71">
        <f t="shared" si="27"/>
        <v>0</v>
      </c>
      <c r="Q83" s="71">
        <f t="shared" si="27"/>
        <v>0</v>
      </c>
      <c r="R83" s="71">
        <f t="shared" si="27"/>
        <v>0</v>
      </c>
      <c r="S83" s="71">
        <f t="shared" si="27"/>
        <v>0</v>
      </c>
      <c r="T83" s="71">
        <f t="shared" si="27"/>
        <v>0</v>
      </c>
      <c r="U83" s="71">
        <f t="shared" si="27"/>
        <v>0</v>
      </c>
      <c r="V83" s="71">
        <f t="shared" si="27"/>
        <v>0</v>
      </c>
    </row>
    <row r="84" ht="24.75" customHeight="1" hidden="1">
      <c r="A84" s="99"/>
    </row>
    <row r="85" spans="1:22" ht="24.75" customHeight="1" hidden="1">
      <c r="A85" s="99" t="s">
        <v>102</v>
      </c>
      <c r="C85" s="71" t="s">
        <v>128</v>
      </c>
      <c r="D85" s="71" t="s">
        <v>129</v>
      </c>
      <c r="E85" s="71" t="s">
        <v>130</v>
      </c>
      <c r="F85" s="71" t="s">
        <v>130</v>
      </c>
      <c r="G85" s="71" t="s">
        <v>130</v>
      </c>
      <c r="H85" s="71" t="s">
        <v>130</v>
      </c>
      <c r="U85" s="71" t="s">
        <v>131</v>
      </c>
      <c r="V85" s="9" t="s">
        <v>132</v>
      </c>
    </row>
    <row r="86" spans="2:22" ht="24.75" customHeight="1" hidden="1">
      <c r="B86" s="147">
        <f>B14/(재정상태!B10+재정상태!B12+재정상태!B22)</f>
        <v>0.0409426391139857</v>
      </c>
      <c r="C86" s="147">
        <f>C14/(재정상태!C10+재정상태!C12+재정상태!C22)</f>
        <v>0.046209776315128986</v>
      </c>
      <c r="D86" s="147">
        <f>D14/(재정상태!D10+재정상태!D12+재정상태!D22)</f>
        <v>0.02473351889154454</v>
      </c>
      <c r="E86" s="147">
        <f>E14/(재정상태!E10+재정상태!E12+재정상태!E22)</f>
        <v>0.037066563854710466</v>
      </c>
      <c r="F86" s="147">
        <f>F14/(재정상태!F10+재정상태!F12+재정상태!F22)</f>
        <v>0.040455623143552374</v>
      </c>
      <c r="G86" s="147">
        <f>G14/(재정상태!G10+재정상태!G12+재정상태!G22)</f>
        <v>0.043197383995836364</v>
      </c>
      <c r="H86" s="147">
        <f>H14/(재정상태!H10+재정상태!H12+재정상태!H22)</f>
        <v>0.0335411046719984</v>
      </c>
      <c r="I86" s="147" t="e">
        <f>I14/(재정상태!I10+재정상태!I12+재정상태!I22)</f>
        <v>#DIV/0!</v>
      </c>
      <c r="J86" s="147" t="e">
        <f>J14/(재정상태!J10+재정상태!J12+재정상태!J22)</f>
        <v>#DIV/0!</v>
      </c>
      <c r="K86" s="147" t="e">
        <f>K14/(재정상태!K10+재정상태!K12+재정상태!K22)</f>
        <v>#DIV/0!</v>
      </c>
      <c r="L86" s="147" t="e">
        <f>L14/(재정상태!L10+재정상태!L12+재정상태!L22)</f>
        <v>#DIV/0!</v>
      </c>
      <c r="M86" s="147" t="e">
        <f>M14/(재정상태!M10+재정상태!M12+재정상태!M22)</f>
        <v>#DIV/0!</v>
      </c>
      <c r="N86" s="147" t="e">
        <f>N14/(재정상태!N10+재정상태!N12+재정상태!N22)</f>
        <v>#DIV/0!</v>
      </c>
      <c r="O86" s="147" t="e">
        <f>O14/(재정상태!O10+재정상태!O12+재정상태!O22)</f>
        <v>#DIV/0!</v>
      </c>
      <c r="P86" s="147" t="e">
        <f>P14/(재정상태!P10+재정상태!P12+재정상태!P22)</f>
        <v>#DIV/0!</v>
      </c>
      <c r="Q86" s="147" t="e">
        <f>Q14/(재정상태!Q10+재정상태!Q12+재정상태!Q22)</f>
        <v>#DIV/0!</v>
      </c>
      <c r="R86" s="147" t="e">
        <f>R14/(재정상태!R10+재정상태!R12+재정상태!R22)</f>
        <v>#DIV/0!</v>
      </c>
      <c r="S86" s="147" t="e">
        <f>S14/(재정상태!S10+재정상태!S12+재정상태!S22)</f>
        <v>#DIV/0!</v>
      </c>
      <c r="T86" s="147" t="e">
        <f>T14/(재정상태!T10+재정상태!T12+재정상태!T22)</f>
        <v>#DIV/0!</v>
      </c>
      <c r="U86" s="147">
        <f>U14/(재정상태!U10+재정상태!U12+재정상태!U22)</f>
        <v>0.047083421909228144</v>
      </c>
      <c r="V86" s="147">
        <f>V14/(재정상태!V10+재정상태!V12+재정상태!V22)</f>
        <v>0.01998038339489897</v>
      </c>
    </row>
    <row r="87" ht="24.75" customHeight="1" hidden="1"/>
    <row r="88" ht="24.75" customHeight="1" hidden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</sheetData>
  <mergeCells count="2">
    <mergeCell ref="A1:V1"/>
    <mergeCell ref="A3:V3"/>
  </mergeCells>
  <printOptions horizontalCentered="1"/>
  <pageMargins left="0.31496062992125984" right="0.2755905511811024" top="0.7086614173228347" bottom="0.6299212598425197" header="0.5118110236220472" footer="0.5118110236220472"/>
  <pageSetup firstPageNumber="57" useFirstPageNumber="1" horizontalDpi="600" verticalDpi="600" orientation="landscape" paperSize="9" scale="75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85" zoomScaleNormal="80" zoomScaleSheetLayoutView="85" workbookViewId="0" topLeftCell="C1">
      <selection activeCell="B29" sqref="B29"/>
    </sheetView>
  </sheetViews>
  <sheetFormatPr defaultColWidth="8.88671875" defaultRowHeight="13.5"/>
  <cols>
    <col min="1" max="1" width="15.6640625" style="0" bestFit="1" customWidth="1"/>
    <col min="2" max="2" width="17.88671875" style="52" bestFit="1" customWidth="1"/>
    <col min="3" max="3" width="14.6640625" style="0" customWidth="1"/>
    <col min="4" max="8" width="15.3359375" style="0" customWidth="1"/>
    <col min="9" max="19" width="15.3359375" style="0" hidden="1" customWidth="1"/>
    <col min="20" max="20" width="13.77734375" style="0" hidden="1" customWidth="1"/>
    <col min="21" max="21" width="14.88671875" style="0" customWidth="1"/>
    <col min="22" max="22" width="13.4453125" style="0" customWidth="1"/>
    <col min="23" max="23" width="10.3359375" style="0" hidden="1" customWidth="1"/>
    <col min="24" max="16384" width="10.3359375" style="0" customWidth="1"/>
  </cols>
  <sheetData>
    <row r="1" spans="1:22" s="3" customFormat="1" ht="21.75" customHeight="1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s="3" customFormat="1" ht="12.75" customHeigh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4"/>
    </row>
    <row r="3" spans="1:22" s="3" customFormat="1" ht="15.75" customHeight="1">
      <c r="A3" s="149" t="s">
        <v>97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s="3" customFormat="1" ht="15.75" customHeight="1">
      <c r="A4" s="32"/>
      <c r="B4" s="4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s="3" customFormat="1" ht="13.5" customHeight="1" thickBot="1">
      <c r="A5" s="125" t="str">
        <f>재정상태!A5</f>
        <v>사천시 기금회계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 t="s">
        <v>15</v>
      </c>
    </row>
    <row r="6" spans="1:23" s="133" customFormat="1" ht="24.75" customHeight="1">
      <c r="A6" s="127" t="s">
        <v>104</v>
      </c>
      <c r="B6" s="128" t="s">
        <v>105</v>
      </c>
      <c r="C6" s="129" t="s">
        <v>118</v>
      </c>
      <c r="D6" s="130" t="s">
        <v>119</v>
      </c>
      <c r="E6" s="129" t="s">
        <v>120</v>
      </c>
      <c r="F6" s="129" t="s">
        <v>121</v>
      </c>
      <c r="G6" s="129" t="s">
        <v>122</v>
      </c>
      <c r="H6" s="129" t="s">
        <v>123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 t="s">
        <v>124</v>
      </c>
      <c r="V6" s="131" t="s">
        <v>125</v>
      </c>
      <c r="W6" s="132" t="s">
        <v>106</v>
      </c>
    </row>
    <row r="7" spans="1:23" s="45" customFormat="1" ht="16.5" customHeight="1">
      <c r="A7" s="141" t="s">
        <v>36</v>
      </c>
      <c r="B7" s="50">
        <f>SUM(C7:V7)</f>
        <v>6776218921</v>
      </c>
      <c r="C7" s="50">
        <v>2780363209</v>
      </c>
      <c r="D7" s="53">
        <v>706571879</v>
      </c>
      <c r="E7" s="54">
        <f>350062938-11778855</f>
        <v>338284083</v>
      </c>
      <c r="F7" s="54">
        <v>598706215</v>
      </c>
      <c r="G7" s="54">
        <v>342319202</v>
      </c>
      <c r="H7" s="54">
        <f>866879757-22516717</f>
        <v>844363040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3"/>
      <c r="U7" s="54">
        <v>1087632143</v>
      </c>
      <c r="V7" s="90">
        <v>77979150</v>
      </c>
      <c r="W7" s="69">
        <f>B7-SUM(C7:V7)</f>
        <v>0</v>
      </c>
    </row>
    <row r="8" spans="1:23" s="45" customFormat="1" ht="16.5" customHeight="1">
      <c r="A8" s="57"/>
      <c r="B8" s="50"/>
      <c r="C8" s="46"/>
      <c r="D8" s="47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6"/>
      <c r="V8" s="91"/>
      <c r="W8" s="69">
        <f aca="true" t="shared" si="0" ref="W8:W17">B8-SUM(C8:V8)</f>
        <v>0</v>
      </c>
    </row>
    <row r="9" spans="1:23" s="45" customFormat="1" ht="16.5" customHeight="1">
      <c r="A9" s="142" t="s">
        <v>113</v>
      </c>
      <c r="B9" s="50">
        <f>SUM(C9:V9)</f>
        <v>1329458047</v>
      </c>
      <c r="C9" s="55">
        <f>재정운영!C80</f>
        <v>678882465</v>
      </c>
      <c r="D9" s="55">
        <f>재정운영!D80</f>
        <v>158974679</v>
      </c>
      <c r="E9" s="55">
        <f>재정운영!E80</f>
        <v>111991110</v>
      </c>
      <c r="F9" s="55">
        <f>재정운영!F80</f>
        <v>37963375</v>
      </c>
      <c r="G9" s="55">
        <f>재정운영!G80</f>
        <v>119091998</v>
      </c>
      <c r="H9" s="55">
        <f>재정운영!H80</f>
        <v>236244780</v>
      </c>
      <c r="I9" s="55">
        <f>재정운영!I80</f>
        <v>0</v>
      </c>
      <c r="J9" s="55">
        <f>재정운영!J80</f>
        <v>0</v>
      </c>
      <c r="K9" s="55">
        <f>재정운영!K80</f>
        <v>0</v>
      </c>
      <c r="L9" s="55">
        <f>재정운영!L80</f>
        <v>0</v>
      </c>
      <c r="M9" s="55">
        <f>재정운영!M80</f>
        <v>0</v>
      </c>
      <c r="N9" s="55">
        <f>재정운영!N80</f>
        <v>0</v>
      </c>
      <c r="O9" s="55">
        <f>재정운영!O80</f>
        <v>0</v>
      </c>
      <c r="P9" s="55">
        <f>재정운영!P80</f>
        <v>0</v>
      </c>
      <c r="Q9" s="55">
        <f>재정운영!Q80</f>
        <v>0</v>
      </c>
      <c r="R9" s="55">
        <f>재정운영!R80</f>
        <v>0</v>
      </c>
      <c r="S9" s="55">
        <f>재정운영!S80</f>
        <v>0</v>
      </c>
      <c r="T9" s="55">
        <f>재정운영!T80</f>
        <v>0</v>
      </c>
      <c r="U9" s="143">
        <f>재정운영!U80</f>
        <v>13531667</v>
      </c>
      <c r="V9" s="144">
        <f>재정운영!V80</f>
        <v>-27222027</v>
      </c>
      <c r="W9" s="69">
        <f t="shared" si="0"/>
        <v>0</v>
      </c>
    </row>
    <row r="10" spans="1:23" s="45" customFormat="1" ht="16.5" customHeight="1">
      <c r="A10" s="57"/>
      <c r="B10" s="50"/>
      <c r="C10" s="46"/>
      <c r="D10" s="4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6"/>
      <c r="V10" s="91"/>
      <c r="W10" s="69">
        <f t="shared" si="0"/>
        <v>0</v>
      </c>
    </row>
    <row r="11" spans="1:23" s="45" customFormat="1" ht="16.5" customHeight="1">
      <c r="A11" s="142" t="s">
        <v>114</v>
      </c>
      <c r="B11" s="50">
        <f>SUM(C11:V11)</f>
        <v>0</v>
      </c>
      <c r="C11" s="50">
        <f>C12</f>
        <v>0</v>
      </c>
      <c r="D11" s="50">
        <f aca="true" t="shared" si="1" ref="D11:V11">D12</f>
        <v>0</v>
      </c>
      <c r="E11" s="50">
        <f t="shared" si="1"/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0</v>
      </c>
      <c r="S11" s="50">
        <f t="shared" si="1"/>
        <v>0</v>
      </c>
      <c r="T11" s="50">
        <f t="shared" si="1"/>
        <v>0</v>
      </c>
      <c r="U11" s="50">
        <f t="shared" si="1"/>
        <v>0</v>
      </c>
      <c r="V11" s="118">
        <f t="shared" si="1"/>
        <v>0</v>
      </c>
      <c r="W11" s="69">
        <f t="shared" si="0"/>
        <v>0</v>
      </c>
    </row>
    <row r="12" spans="1:23" s="45" customFormat="1" ht="16.5" customHeight="1">
      <c r="A12" s="58" t="s">
        <v>37</v>
      </c>
      <c r="B12" s="50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19"/>
      <c r="W12" s="69">
        <f t="shared" si="0"/>
        <v>0</v>
      </c>
    </row>
    <row r="13" spans="1:23" s="45" customFormat="1" ht="16.5" customHeight="1">
      <c r="A13" s="57"/>
      <c r="B13" s="5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19"/>
      <c r="W13" s="69">
        <f t="shared" si="0"/>
        <v>0</v>
      </c>
    </row>
    <row r="14" spans="1:23" s="45" customFormat="1" ht="16.5" customHeight="1">
      <c r="A14" s="142" t="s">
        <v>115</v>
      </c>
      <c r="B14" s="50">
        <f>SUM(C14:V14)</f>
        <v>0</v>
      </c>
      <c r="C14" s="50">
        <f>C15</f>
        <v>0</v>
      </c>
      <c r="D14" s="50">
        <f aca="true" t="shared" si="2" ref="D14:V14">D15</f>
        <v>0</v>
      </c>
      <c r="E14" s="50">
        <f t="shared" si="2"/>
        <v>0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118">
        <f t="shared" si="2"/>
        <v>0</v>
      </c>
      <c r="W14" s="69">
        <f t="shared" si="0"/>
        <v>0</v>
      </c>
    </row>
    <row r="15" spans="1:23" s="45" customFormat="1" ht="16.5" customHeight="1">
      <c r="A15" s="58" t="s">
        <v>38</v>
      </c>
      <c r="B15" s="88">
        <f>SUM(C15:V15)</f>
        <v>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119"/>
      <c r="W15" s="69">
        <f t="shared" si="0"/>
        <v>0</v>
      </c>
    </row>
    <row r="16" spans="1:23" s="45" customFormat="1" ht="16.5" customHeight="1">
      <c r="A16" s="58"/>
      <c r="B16" s="50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119"/>
      <c r="W16" s="69">
        <f t="shared" si="0"/>
        <v>0</v>
      </c>
    </row>
    <row r="17" spans="1:23" s="45" customFormat="1" ht="16.5" customHeight="1" thickBot="1">
      <c r="A17" s="142" t="s">
        <v>116</v>
      </c>
      <c r="B17" s="51">
        <f>SUM(C17:V17)</f>
        <v>8105676968</v>
      </c>
      <c r="C17" s="56">
        <f>C7+C9+C11-C14</f>
        <v>3459245674</v>
      </c>
      <c r="D17" s="56">
        <f aca="true" t="shared" si="3" ref="D17:V17">D7+D9+D11-D14</f>
        <v>865546558</v>
      </c>
      <c r="E17" s="56">
        <f t="shared" si="3"/>
        <v>450275193</v>
      </c>
      <c r="F17" s="56">
        <f t="shared" si="3"/>
        <v>636669590</v>
      </c>
      <c r="G17" s="56">
        <f t="shared" si="3"/>
        <v>461411200</v>
      </c>
      <c r="H17" s="56">
        <f t="shared" si="3"/>
        <v>1080607820</v>
      </c>
      <c r="I17" s="56">
        <f t="shared" si="3"/>
        <v>0</v>
      </c>
      <c r="J17" s="56">
        <f t="shared" si="3"/>
        <v>0</v>
      </c>
      <c r="K17" s="56">
        <f t="shared" si="3"/>
        <v>0</v>
      </c>
      <c r="L17" s="56">
        <f t="shared" si="3"/>
        <v>0</v>
      </c>
      <c r="M17" s="56">
        <f t="shared" si="3"/>
        <v>0</v>
      </c>
      <c r="N17" s="56">
        <f t="shared" si="3"/>
        <v>0</v>
      </c>
      <c r="O17" s="56">
        <f t="shared" si="3"/>
        <v>0</v>
      </c>
      <c r="P17" s="56">
        <f t="shared" si="3"/>
        <v>0</v>
      </c>
      <c r="Q17" s="56">
        <f t="shared" si="3"/>
        <v>0</v>
      </c>
      <c r="R17" s="56">
        <f t="shared" si="3"/>
        <v>0</v>
      </c>
      <c r="S17" s="56">
        <f t="shared" si="3"/>
        <v>0</v>
      </c>
      <c r="T17" s="56">
        <f t="shared" si="3"/>
        <v>0</v>
      </c>
      <c r="U17" s="56">
        <f t="shared" si="3"/>
        <v>1101163810</v>
      </c>
      <c r="V17" s="120">
        <f t="shared" si="3"/>
        <v>50757123</v>
      </c>
      <c r="W17" s="69">
        <f t="shared" si="0"/>
        <v>0</v>
      </c>
    </row>
    <row r="18" spans="1:22" s="45" customFormat="1" ht="16.5" customHeight="1" thickBot="1" thickTop="1">
      <c r="A18" s="59"/>
      <c r="B18" s="60"/>
      <c r="C18" s="61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1"/>
      <c r="V18" s="92"/>
    </row>
    <row r="20" ht="16.5" customHeight="1"/>
    <row r="21" spans="1:22" s="123" customFormat="1" ht="12" hidden="1">
      <c r="A21" s="123" t="s">
        <v>103</v>
      </c>
      <c r="B21" s="124">
        <f>재정상태!B49-B17</f>
        <v>0</v>
      </c>
      <c r="C21" s="124">
        <f>재정상태!C49-C17</f>
        <v>0</v>
      </c>
      <c r="D21" s="124">
        <f>재정상태!D49-D17</f>
        <v>0</v>
      </c>
      <c r="E21" s="124">
        <f>재정상태!E49-E17</f>
        <v>0</v>
      </c>
      <c r="F21" s="124">
        <f>재정상태!F49-F17</f>
        <v>0</v>
      </c>
      <c r="G21" s="124">
        <f>재정상태!G49-G17</f>
        <v>0</v>
      </c>
      <c r="H21" s="124">
        <f>재정상태!H49-H17</f>
        <v>0</v>
      </c>
      <c r="I21" s="124">
        <f>재정상태!I49-I17</f>
        <v>0</v>
      </c>
      <c r="J21" s="124">
        <f>재정상태!J49-J17</f>
        <v>0</v>
      </c>
      <c r="K21" s="124">
        <f>재정상태!K49-K17</f>
        <v>0</v>
      </c>
      <c r="L21" s="124">
        <f>재정상태!L49-L17</f>
        <v>0</v>
      </c>
      <c r="M21" s="124">
        <f>재정상태!M49-M17</f>
        <v>0</v>
      </c>
      <c r="N21" s="124">
        <f>재정상태!N49-N17</f>
        <v>0</v>
      </c>
      <c r="O21" s="124">
        <f>재정상태!O49-O17</f>
        <v>0</v>
      </c>
      <c r="P21" s="124">
        <f>재정상태!P49-P17</f>
        <v>0</v>
      </c>
      <c r="Q21" s="124">
        <f>재정상태!Q49-Q17</f>
        <v>0</v>
      </c>
      <c r="R21" s="124">
        <f>재정상태!R49-R17</f>
        <v>0</v>
      </c>
      <c r="S21" s="124">
        <f>재정상태!S49-S17</f>
        <v>0</v>
      </c>
      <c r="T21" s="124">
        <f>재정상태!T49-T17</f>
        <v>0</v>
      </c>
      <c r="U21" s="124">
        <f>재정상태!U49-U17</f>
        <v>0</v>
      </c>
      <c r="V21" s="124">
        <f>재정상태!V49-V17</f>
        <v>0</v>
      </c>
    </row>
    <row r="22" s="121" customFormat="1" ht="13.5" hidden="1">
      <c r="B22" s="122"/>
    </row>
    <row r="23" spans="2:8" s="121" customFormat="1" ht="13.5" hidden="1">
      <c r="B23" s="122"/>
      <c r="E23" s="121" t="s">
        <v>134</v>
      </c>
      <c r="H23" s="121" t="s">
        <v>134</v>
      </c>
    </row>
    <row r="24" s="121" customFormat="1" ht="13.5" hidden="1">
      <c r="B24" s="122"/>
    </row>
  </sheetData>
  <mergeCells count="2">
    <mergeCell ref="A1:V1"/>
    <mergeCell ref="A3:V3"/>
  </mergeCells>
  <printOptions horizontalCentered="1"/>
  <pageMargins left="0.31496062992125984" right="0.2362204724409449" top="0.984251968503937" bottom="0.984251968503937" header="0.5118110236220472" footer="0.5118110236220472"/>
  <pageSetup firstPageNumber="59" useFirstPageNumber="1" horizontalDpi="600" verticalDpi="600" orientation="landscape" paperSize="9" scale="75" r:id="rId1"/>
  <headerFooter alignWithMargins="0">
    <oddFooter xml:space="preserve">&amp;C </oddFooter>
  </headerFooter>
  <rowBreaks count="1" manualBreakCount="1">
    <brk id="2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HHG</dc:creator>
  <cp:keywords/>
  <dc:description/>
  <cp:lastModifiedBy>복식부기담당</cp:lastModifiedBy>
  <cp:lastPrinted>2008-03-16T13:04:35Z</cp:lastPrinted>
  <dcterms:created xsi:type="dcterms:W3CDTF">2004-11-04T16:53:05Z</dcterms:created>
  <dcterms:modified xsi:type="dcterms:W3CDTF">2008-06-09T05:50:15Z</dcterms:modified>
  <cp:category/>
  <cp:version/>
  <cp:contentType/>
  <cp:contentStatus/>
</cp:coreProperties>
</file>