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290" tabRatio="713" activeTab="0"/>
  </bookViews>
  <sheets>
    <sheet name="재정상태" sheetId="1" r:id="rId1"/>
    <sheet name="재정운영" sheetId="2" r:id="rId2"/>
    <sheet name="순자산변동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'순자산변동'!$A$1:$D$20</definedName>
    <definedName name="_xlnm.Print_Area" localSheetId="0">'재정상태'!$A$1:$E$338</definedName>
    <definedName name="_xlnm.Print_Area" localSheetId="1">'재정운영'!$A$1:$E$364</definedName>
    <definedName name="_xlnm.Print_Titles" localSheetId="0">'재정상태'!$5:$6</definedName>
    <definedName name="_xlnm.Print_Titles" localSheetId="1">'재정운영'!$5:$6</definedName>
  </definedNames>
  <calcPr fullCalcOnLoad="1"/>
</workbook>
</file>

<file path=xl/comments1.xml><?xml version="1.0" encoding="utf-8"?>
<comments xmlns="http://schemas.openxmlformats.org/spreadsheetml/2006/main">
  <authors>
    <author>KimHeon</author>
  </authors>
  <commentList>
    <comment ref="D123" authorId="0">
      <text>
        <r>
          <rPr>
            <sz val="9"/>
            <rFont val="굴림"/>
            <family val="3"/>
          </rPr>
          <t xml:space="preserve">
잔액내역을 인정</t>
        </r>
      </text>
    </comment>
    <comment ref="D279" authorId="0">
      <text>
        <r>
          <rPr>
            <sz val="9"/>
            <rFont val="굴림"/>
            <family val="3"/>
          </rPr>
          <t xml:space="preserve">
전년과 변동없는 것으로 봄</t>
        </r>
      </text>
    </comment>
    <comment ref="D181" authorId="0">
      <text>
        <r>
          <rPr>
            <sz val="9"/>
            <rFont val="굴림"/>
            <family val="3"/>
          </rPr>
          <t xml:space="preserve">
</t>
        </r>
        <r>
          <rPr>
            <sz val="10"/>
            <rFont val="굴림"/>
            <family val="3"/>
          </rPr>
          <t>12월말 준공처리로 감가상각없음
(고객확인)</t>
        </r>
      </text>
    </comment>
    <comment ref="D248" authorId="0">
      <text>
        <r>
          <rPr>
            <sz val="9"/>
            <rFont val="굴림"/>
            <family val="3"/>
          </rPr>
          <t xml:space="preserve">
준공처리에 따른 감가상각 적음. 고객확인</t>
        </r>
      </text>
    </comment>
  </commentList>
</comments>
</file>

<file path=xl/sharedStrings.xml><?xml version="1.0" encoding="utf-8"?>
<sst xmlns="http://schemas.openxmlformats.org/spreadsheetml/2006/main" count="707" uniqueCount="635">
  <si>
    <t>2. 장기차입부채</t>
  </si>
  <si>
    <t>수             익</t>
  </si>
  <si>
    <t>비             용</t>
  </si>
  <si>
    <t>운  영  차  액</t>
  </si>
  <si>
    <t>재정운영보고서</t>
  </si>
  <si>
    <t>3. 정부간이전비용</t>
  </si>
  <si>
    <t>5. 기타비용</t>
  </si>
  <si>
    <t>과     목</t>
  </si>
  <si>
    <t xml:space="preserve"> </t>
  </si>
  <si>
    <t>과      목</t>
  </si>
  <si>
    <t>3. 일반유형자산</t>
  </si>
  <si>
    <t>(자산총계)</t>
  </si>
  <si>
    <t>부     채</t>
  </si>
  <si>
    <t>1. 유동부채</t>
  </si>
  <si>
    <t>(부채총계)</t>
  </si>
  <si>
    <t>특정순자산</t>
  </si>
  <si>
    <t>(순자산총계)</t>
  </si>
  <si>
    <t>(부채및순자산총계)</t>
  </si>
  <si>
    <t xml:space="preserve"> </t>
  </si>
  <si>
    <t>(단위:원)</t>
  </si>
  <si>
    <t>자     산</t>
  </si>
  <si>
    <t>1. 유동자산</t>
  </si>
  <si>
    <t>고정순자산</t>
  </si>
  <si>
    <t>구축물감가상각누계액</t>
  </si>
  <si>
    <t>집기비품감가상각누계액</t>
  </si>
  <si>
    <t>2. 정부간이전수익</t>
  </si>
  <si>
    <t>3. 기타수익</t>
  </si>
  <si>
    <t>(단위: 원)</t>
  </si>
  <si>
    <t xml:space="preserve"> </t>
  </si>
  <si>
    <t>4. 주민편의시설</t>
  </si>
  <si>
    <t>5. 사회기반시설</t>
  </si>
  <si>
    <t>무형자산상각비</t>
  </si>
  <si>
    <t>순자산변동보고서</t>
  </si>
  <si>
    <t>금     액</t>
  </si>
  <si>
    <t>현금및현금성자산</t>
  </si>
  <si>
    <t>현금과예금</t>
  </si>
  <si>
    <t>미수세금</t>
  </si>
  <si>
    <t>미수세금대손충당금</t>
  </si>
  <si>
    <t>미수세외수입금</t>
  </si>
  <si>
    <t>미수세외수입금대손충당금</t>
  </si>
  <si>
    <t>기타유동자산</t>
  </si>
  <si>
    <t>단기금융상품</t>
  </si>
  <si>
    <t xml:space="preserve"> </t>
  </si>
  <si>
    <t>장기대여금</t>
  </si>
  <si>
    <t>학자금위탁대여금</t>
  </si>
  <si>
    <t>장기투자증권</t>
  </si>
  <si>
    <t>출자금</t>
  </si>
  <si>
    <t>투자주식</t>
  </si>
  <si>
    <t>공기업특별회계자본전출금</t>
  </si>
  <si>
    <t>토지</t>
  </si>
  <si>
    <t>입목</t>
  </si>
  <si>
    <t>건물</t>
  </si>
  <si>
    <t>건물감가상각누계액</t>
  </si>
  <si>
    <t>구축물</t>
  </si>
  <si>
    <t>기계장치</t>
  </si>
  <si>
    <t>기계장치감가상각누계액</t>
  </si>
  <si>
    <t>차량운반구</t>
  </si>
  <si>
    <t>차량운반구감가상각누계액</t>
  </si>
  <si>
    <t>집기비품</t>
  </si>
  <si>
    <t>건설중인일반유형자산</t>
  </si>
  <si>
    <t>공원</t>
  </si>
  <si>
    <t>공원토지</t>
  </si>
  <si>
    <t>박물관및미술관</t>
  </si>
  <si>
    <t>박물관및미술관토지</t>
  </si>
  <si>
    <t>토지를제외한박물관및미술관</t>
  </si>
  <si>
    <t>박물관및미술관감가상각누계액</t>
  </si>
  <si>
    <t>체육시설</t>
  </si>
  <si>
    <t>체육시설토지</t>
  </si>
  <si>
    <t>사회복지시설</t>
  </si>
  <si>
    <t>사회복지시설토지</t>
  </si>
  <si>
    <t>토지를제외한사회복지시설</t>
  </si>
  <si>
    <t>사회복지시설감가상각누계액</t>
  </si>
  <si>
    <t>의료시설</t>
  </si>
  <si>
    <t>의료시설토지</t>
  </si>
  <si>
    <t>토지를제외한의료시설</t>
  </si>
  <si>
    <t>의료시설감가상각누계액</t>
  </si>
  <si>
    <t>기타주민편의시설</t>
  </si>
  <si>
    <t>기타주민편의시설토지</t>
  </si>
  <si>
    <t>토지를제외한기타주민편의시설</t>
  </si>
  <si>
    <t>기타주민편의시설감가상각누계액</t>
  </si>
  <si>
    <t>건설중인주민편의시설</t>
  </si>
  <si>
    <t>도로</t>
  </si>
  <si>
    <t>도로토지</t>
  </si>
  <si>
    <t>토지를제외한도로</t>
  </si>
  <si>
    <t>상수도시설</t>
  </si>
  <si>
    <t>토지를제외한상수도시설</t>
  </si>
  <si>
    <t>상수도시설감가상각누계액</t>
  </si>
  <si>
    <t>농수산기반시설</t>
  </si>
  <si>
    <t>토지를제외한농수산기반시설</t>
  </si>
  <si>
    <t>농수산기반시설감가상각누계액</t>
  </si>
  <si>
    <t>기타사회기반시설</t>
  </si>
  <si>
    <t>토지를제외한기타사회기반시설</t>
  </si>
  <si>
    <t>기타사회기반시설감가상각누계액</t>
  </si>
  <si>
    <t>건설중인사회기반시설</t>
  </si>
  <si>
    <t>하천부속시설토지</t>
  </si>
  <si>
    <t>보증금</t>
  </si>
  <si>
    <t>무형자산</t>
  </si>
  <si>
    <t>산업재산권</t>
  </si>
  <si>
    <t>6. 기타비유동자산</t>
  </si>
  <si>
    <t>기타유동부채</t>
  </si>
  <si>
    <t>일반미지급금</t>
  </si>
  <si>
    <t>단기예수보관금</t>
  </si>
  <si>
    <t>장기차입금</t>
  </si>
  <si>
    <t>퇴직급여충당부채</t>
  </si>
  <si>
    <t>일반순자산</t>
  </si>
  <si>
    <t>유동성장기차입부채</t>
  </si>
  <si>
    <t>유동성장기차입금</t>
  </si>
  <si>
    <t>장기예수보증금</t>
  </si>
  <si>
    <t>일반순자산</t>
  </si>
  <si>
    <t>고정순자산</t>
  </si>
  <si>
    <t>특정순자산</t>
  </si>
  <si>
    <t>지방세수익</t>
  </si>
  <si>
    <t>경상세외수익</t>
  </si>
  <si>
    <t>재산임대료수익</t>
  </si>
  <si>
    <t>사용료수익</t>
  </si>
  <si>
    <t>수수료수익</t>
  </si>
  <si>
    <t>징수교부금수익</t>
  </si>
  <si>
    <t>이자수익</t>
  </si>
  <si>
    <t>임시세외수익</t>
  </si>
  <si>
    <t>과태료및범칙금수익</t>
  </si>
  <si>
    <t>변상금수익</t>
  </si>
  <si>
    <t>위약금수익</t>
  </si>
  <si>
    <t>1. 자체조달수익</t>
  </si>
  <si>
    <t>국고보조금수익</t>
  </si>
  <si>
    <t>급여</t>
  </si>
  <si>
    <t>기본급</t>
  </si>
  <si>
    <t>정액급식비</t>
  </si>
  <si>
    <t>교통보조비</t>
  </si>
  <si>
    <t>명절휴가비</t>
  </si>
  <si>
    <t>가계지원비</t>
  </si>
  <si>
    <t>연가보상비</t>
  </si>
  <si>
    <t>직책급업무추진비</t>
  </si>
  <si>
    <t>직급보조비</t>
  </si>
  <si>
    <t>특정업무수행활동비</t>
  </si>
  <si>
    <t>성과상여금</t>
  </si>
  <si>
    <t>기타직인건비</t>
  </si>
  <si>
    <t>복리후생비</t>
  </si>
  <si>
    <t>공무원연금부담금</t>
  </si>
  <si>
    <t>공무원건강보험부담금</t>
  </si>
  <si>
    <t>일숙직비</t>
  </si>
  <si>
    <t>공무원피복비</t>
  </si>
  <si>
    <t>공무원급량비</t>
  </si>
  <si>
    <t>공무원의료비</t>
  </si>
  <si>
    <t>공로연수및산업시찰경비</t>
  </si>
  <si>
    <t>기타인건비</t>
  </si>
  <si>
    <t>일용인부인건비</t>
  </si>
  <si>
    <t>운동부인건비</t>
  </si>
  <si>
    <t>일시사역인부인건비</t>
  </si>
  <si>
    <t>도서구입및인쇄비</t>
  </si>
  <si>
    <t>소모품비</t>
  </si>
  <si>
    <t>홍보및광고비</t>
  </si>
  <si>
    <t>지급수수료</t>
  </si>
  <si>
    <t>교육훈련비</t>
  </si>
  <si>
    <t>제세공과금</t>
  </si>
  <si>
    <t>보험료및공제료</t>
  </si>
  <si>
    <t>임차료</t>
  </si>
  <si>
    <t>출장비</t>
  </si>
  <si>
    <t>국내출장여비</t>
  </si>
  <si>
    <t>국외출장여비</t>
  </si>
  <si>
    <t>연구용역비</t>
  </si>
  <si>
    <t>이자비용</t>
  </si>
  <si>
    <t>업무추진비</t>
  </si>
  <si>
    <t>기관운영업무추진비</t>
  </si>
  <si>
    <t>정원가산업무추진비</t>
  </si>
  <si>
    <t>시책추진업무추진비</t>
  </si>
  <si>
    <t>부서운영업무추진비</t>
  </si>
  <si>
    <t>행사비</t>
  </si>
  <si>
    <t>행사운영비</t>
  </si>
  <si>
    <t>외빈초청여비</t>
  </si>
  <si>
    <t>행사실비보상비</t>
  </si>
  <si>
    <t>행사관련시설비</t>
  </si>
  <si>
    <t>행사위탁및보조비</t>
  </si>
  <si>
    <t>의회비</t>
  </si>
  <si>
    <t>의정활동비</t>
  </si>
  <si>
    <t>월정수당</t>
  </si>
  <si>
    <t>의정국내여비</t>
  </si>
  <si>
    <t>의정국외여비</t>
  </si>
  <si>
    <t>의정운영공통업무추진비</t>
  </si>
  <si>
    <t>의정기관운영업무추진비</t>
  </si>
  <si>
    <t>의장단협의체부담금</t>
  </si>
  <si>
    <t>위탁대행사업비</t>
  </si>
  <si>
    <t>예술단운동부운영비</t>
  </si>
  <si>
    <t>운동부운영비</t>
  </si>
  <si>
    <t>공익근무요원운영비</t>
  </si>
  <si>
    <t>주민자치활동운영비</t>
  </si>
  <si>
    <t>의용소방대운영비</t>
  </si>
  <si>
    <t>의료기관운영비</t>
  </si>
  <si>
    <t>기타운영비</t>
  </si>
  <si>
    <t>손해배상금및국가배상금</t>
  </si>
  <si>
    <t>과오납환부금</t>
  </si>
  <si>
    <t>재정보전금</t>
  </si>
  <si>
    <t>지방자치단체간부담금</t>
  </si>
  <si>
    <t>국가에 대한 부담금</t>
  </si>
  <si>
    <t>지방선거관련국가부담금</t>
  </si>
  <si>
    <t>4. 기타이전비용</t>
  </si>
  <si>
    <t>운수업계보조금</t>
  </si>
  <si>
    <t>출연금</t>
  </si>
  <si>
    <t>전출금비용</t>
  </si>
  <si>
    <t>기타이전비용</t>
  </si>
  <si>
    <t>민간국외출장여비지원금</t>
  </si>
  <si>
    <t>민간포상금</t>
  </si>
  <si>
    <t>1. 인건비</t>
  </si>
  <si>
    <t>퇴직급여</t>
  </si>
  <si>
    <t>2. 운영비</t>
  </si>
  <si>
    <t>미수세금대손상각비</t>
  </si>
  <si>
    <t>미수세외수입금대손상각비</t>
  </si>
  <si>
    <t>일반유형자산감가상각비</t>
  </si>
  <si>
    <t>주민편의시설감가상각비</t>
  </si>
  <si>
    <t>사회기반시설감가상각비</t>
  </si>
  <si>
    <t>금    액</t>
  </si>
  <si>
    <t>과  목</t>
  </si>
  <si>
    <t>금   액</t>
  </si>
  <si>
    <t>1.기초순자산</t>
  </si>
  <si>
    <t>2.운영차액</t>
  </si>
  <si>
    <t>3. 순자산의 증가</t>
  </si>
  <si>
    <t>4. 순자산의 감소</t>
  </si>
  <si>
    <t>5. 기말순자산</t>
  </si>
  <si>
    <t xml:space="preserve"> </t>
  </si>
  <si>
    <t>기타비유동부채</t>
  </si>
  <si>
    <t>2. 투자자산</t>
  </si>
  <si>
    <t>토지를제외한하천부속시설</t>
  </si>
  <si>
    <t>선급비용</t>
  </si>
  <si>
    <t>세입세출외단기보관현금</t>
  </si>
  <si>
    <t>도서관</t>
  </si>
  <si>
    <t>도서관토지</t>
  </si>
  <si>
    <t>토지를제외한도서관</t>
  </si>
  <si>
    <t>도서관감가상각누계액</t>
  </si>
  <si>
    <t>주차장</t>
  </si>
  <si>
    <t>주차장토지</t>
  </si>
  <si>
    <t>토지를제외한주차장</t>
  </si>
  <si>
    <t>주차장감가상각누계액</t>
  </si>
  <si>
    <t>토지를제외한공원</t>
  </si>
  <si>
    <t>공원감가상각누계액</t>
  </si>
  <si>
    <t>문화및관광시설</t>
  </si>
  <si>
    <t>문화및관광시설토지</t>
  </si>
  <si>
    <t>토지를제외한문화및관광시설</t>
  </si>
  <si>
    <t>문화및관광시설감가상각누계액</t>
  </si>
  <si>
    <t>토지를제외한체육시설</t>
  </si>
  <si>
    <t>체육시설감가상각누계액</t>
  </si>
  <si>
    <t>상수도시설토지</t>
  </si>
  <si>
    <t>수질정화시설</t>
  </si>
  <si>
    <t>수질정화시설토지</t>
  </si>
  <si>
    <t>토지를제외한수질정화시설</t>
  </si>
  <si>
    <t>수질정화시설감가상각누계액</t>
  </si>
  <si>
    <t>재활용시설</t>
  </si>
  <si>
    <t>재활용시설토지</t>
  </si>
  <si>
    <t>토지를제외한재활용시설</t>
  </si>
  <si>
    <t>재활용시설감가상각누계액</t>
  </si>
  <si>
    <t>농수산기반시설토지</t>
  </si>
  <si>
    <t>기타사회기반시설토지</t>
  </si>
  <si>
    <t>하천부속시설</t>
  </si>
  <si>
    <t xml:space="preserve">전산소프트웨어 </t>
  </si>
  <si>
    <t xml:space="preserve"> </t>
  </si>
  <si>
    <t>일반유형자산처분이익</t>
  </si>
  <si>
    <t>일반부담금수익</t>
  </si>
  <si>
    <t>기타임시세외수익</t>
  </si>
  <si>
    <t>재정보전금수익</t>
  </si>
  <si>
    <t>지방교부세수익</t>
  </si>
  <si>
    <t>지방교부세수익</t>
  </si>
  <si>
    <t>재정보전금수익</t>
  </si>
  <si>
    <t>시도비보조금수익</t>
  </si>
  <si>
    <t>시도비보조금수익</t>
  </si>
  <si>
    <t>회계간전입금수익</t>
  </si>
  <si>
    <t>회계간전입금수익</t>
  </si>
  <si>
    <t>입목수선유지비</t>
  </si>
  <si>
    <t>건물수선유지비</t>
  </si>
  <si>
    <t>구축물수선유지비</t>
  </si>
  <si>
    <t>기계장치수선유지비</t>
  </si>
  <si>
    <t>차량운반구수선유지비</t>
  </si>
  <si>
    <t>집기비품수선유지비</t>
  </si>
  <si>
    <t>일반유형자산수선유지비</t>
  </si>
  <si>
    <t>주민편의시설수선유지비</t>
  </si>
  <si>
    <t>사회복지시설수선유지비</t>
  </si>
  <si>
    <t>사회기반시설수선유지비</t>
  </si>
  <si>
    <t>도로수선유지비</t>
  </si>
  <si>
    <t>하천부속시설수선유지비</t>
  </si>
  <si>
    <t>기타사회기반시설수선유지비</t>
  </si>
  <si>
    <t>기타비유동자산수선유지비</t>
  </si>
  <si>
    <t>국.공유재산수선유지비</t>
  </si>
  <si>
    <t>기타자산수선유지비</t>
  </si>
  <si>
    <t>연구개발비</t>
  </si>
  <si>
    <t>민간위탁대행사업비</t>
  </si>
  <si>
    <t>공기관위탁대행사업비</t>
  </si>
  <si>
    <t>예술단운영비</t>
  </si>
  <si>
    <t>자율방범대운영비</t>
  </si>
  <si>
    <t>교육기관운영비보조금</t>
  </si>
  <si>
    <t>교육기관운영비보조금</t>
  </si>
  <si>
    <t>민간장학금</t>
  </si>
  <si>
    <t>민간장학금</t>
  </si>
  <si>
    <t>이차보전금</t>
  </si>
  <si>
    <t>이차보전금</t>
  </si>
  <si>
    <t>예비군운영보조금</t>
  </si>
  <si>
    <t>예비군운영보조금</t>
  </si>
  <si>
    <t>전출금비용</t>
  </si>
  <si>
    <t>기타투자자산</t>
  </si>
  <si>
    <t>미수수익</t>
  </si>
  <si>
    <t>퇴직전환금및예치금</t>
  </si>
  <si>
    <t>순 자 산</t>
  </si>
  <si>
    <t>미수재산임대료수익</t>
  </si>
  <si>
    <t>미수사용료수익</t>
  </si>
  <si>
    <t>미수국.공유재산매각대금</t>
  </si>
  <si>
    <t>미수부담금</t>
  </si>
  <si>
    <t>미수변상금</t>
  </si>
  <si>
    <t>미수과태료및범칙금</t>
  </si>
  <si>
    <t>미수기타임시세외수익</t>
  </si>
  <si>
    <t>미수재산임대료수익대손충당금</t>
  </si>
  <si>
    <t>미수변상금대손충당금</t>
  </si>
  <si>
    <t>미수과태료및범칙금대손충당금</t>
  </si>
  <si>
    <t>미수정부간이전수익</t>
  </si>
  <si>
    <t>미수시도비보조금반환금</t>
  </si>
  <si>
    <t>일반미수금</t>
  </si>
  <si>
    <t>일반미수금대손충당금</t>
  </si>
  <si>
    <t>장기민간융자금</t>
  </si>
  <si>
    <t>회원권</t>
  </si>
  <si>
    <t>동물원</t>
  </si>
  <si>
    <t>동물원토지</t>
  </si>
  <si>
    <t>토지를제외한동물원</t>
  </si>
  <si>
    <t>동물원감가상각누계액</t>
  </si>
  <si>
    <t>수목원및휴양림</t>
  </si>
  <si>
    <t>수목원및휴양림토지</t>
  </si>
  <si>
    <t>토지를제외한수목원및휴양림</t>
  </si>
  <si>
    <t>수목원및휴양림감가상각누계액</t>
  </si>
  <si>
    <t>선수수익</t>
  </si>
  <si>
    <t>사업수익</t>
  </si>
  <si>
    <t>시도비보조금반환금수익</t>
  </si>
  <si>
    <t>자치단체간부담금수익</t>
  </si>
  <si>
    <t>수당</t>
  </si>
  <si>
    <t>공무원명예퇴직수당</t>
  </si>
  <si>
    <t>공무원능력개발비</t>
  </si>
  <si>
    <t>기타복리후생비</t>
  </si>
  <si>
    <t>동물원수선유지비</t>
  </si>
  <si>
    <t>수목원및휴양림수선유지비</t>
  </si>
  <si>
    <t>문화및관광시설수선유지비</t>
  </si>
  <si>
    <t>농수산기반시설수선유지비</t>
  </si>
  <si>
    <t>직원교육훈련비</t>
  </si>
  <si>
    <t>기타교육훈련비</t>
  </si>
  <si>
    <t>시험연구비</t>
  </si>
  <si>
    <t>기타의회비</t>
  </si>
  <si>
    <t>위원회운영비</t>
  </si>
  <si>
    <t>징수교부금</t>
  </si>
  <si>
    <t>시도비보조금</t>
  </si>
  <si>
    <t>시도비보조금</t>
  </si>
  <si>
    <t>교육비특별회계전출금</t>
  </si>
  <si>
    <t>교육비특별회계전출금</t>
  </si>
  <si>
    <t>민간보조금</t>
  </si>
  <si>
    <t>민간의료보조금</t>
  </si>
  <si>
    <t>민간생계지원보조금</t>
  </si>
  <si>
    <t>민간복지시설보조금</t>
  </si>
  <si>
    <t>기타민간보조금</t>
  </si>
  <si>
    <t>국제기관부담금</t>
  </si>
  <si>
    <t>국제기관부담금</t>
  </si>
  <si>
    <t>국외지원금</t>
  </si>
  <si>
    <t>국외지원금</t>
  </si>
  <si>
    <t>민간보상금</t>
  </si>
  <si>
    <t>민간재해보상금</t>
  </si>
  <si>
    <t>자산처분손실</t>
  </si>
  <si>
    <t>일반유형자산처분손실</t>
  </si>
  <si>
    <t>건물감가상각비</t>
  </si>
  <si>
    <t>구축물감가상각비</t>
  </si>
  <si>
    <t>기계장치감가상각비</t>
  </si>
  <si>
    <t>차량운반구감가상각비</t>
  </si>
  <si>
    <t>집기비품감가상각비</t>
  </si>
  <si>
    <t>문화및관광시설감가상각비</t>
  </si>
  <si>
    <t>사회복지시설감가상각비</t>
  </si>
  <si>
    <t>상수도시설감가상각비</t>
  </si>
  <si>
    <t>농수산기반시설감가상각비</t>
  </si>
  <si>
    <t>기타사회기반시설감가상각비</t>
  </si>
  <si>
    <t>미수재산임대료수익대손상각비</t>
  </si>
  <si>
    <t>미수사용료수익대손상각비</t>
  </si>
  <si>
    <t>미수변상금대손상각비</t>
  </si>
  <si>
    <t>미수과태료및범칙금대손상각비</t>
  </si>
  <si>
    <t>기타비유동자산</t>
  </si>
  <si>
    <t>단기차입금</t>
  </si>
  <si>
    <t>단기예수금</t>
  </si>
  <si>
    <t>장기예수금</t>
  </si>
  <si>
    <t>미수주민세</t>
  </si>
  <si>
    <t>미수재산세</t>
  </si>
  <si>
    <t>미수자동차세</t>
  </si>
  <si>
    <t>미수도시계획세</t>
  </si>
  <si>
    <t>미수사업소세</t>
  </si>
  <si>
    <t>미수종합토지세</t>
  </si>
  <si>
    <t>미수주민세대손충당금</t>
  </si>
  <si>
    <t>미수재산세대손충당금</t>
  </si>
  <si>
    <t>미수자동차세대손충당금</t>
  </si>
  <si>
    <t>미수종합토지세대손충당금</t>
  </si>
  <si>
    <t>미수도시계획세대손충당금</t>
  </si>
  <si>
    <t>미수사업소세대손충당금</t>
  </si>
  <si>
    <t>미수수수료수익</t>
  </si>
  <si>
    <t>미수체납처분수익</t>
  </si>
  <si>
    <t>미수체납처분수익대손충당금</t>
  </si>
  <si>
    <t>판매용재고자산</t>
  </si>
  <si>
    <t>장기금융상품</t>
  </si>
  <si>
    <t>장기금융상품</t>
  </si>
  <si>
    <t>폐기물처리시설</t>
  </si>
  <si>
    <t>폐기물처리시설토지</t>
  </si>
  <si>
    <t>토지를제외한폐기물처리시설</t>
  </si>
  <si>
    <t>폐기물처리시설감가상각누계액</t>
  </si>
  <si>
    <t>폐기물처리시설감가상각누계액</t>
  </si>
  <si>
    <t>유동성장기미지급금</t>
  </si>
  <si>
    <t>장기미지급금</t>
  </si>
  <si>
    <t>주민세수익</t>
  </si>
  <si>
    <t>재산세수익</t>
  </si>
  <si>
    <t>자동차세수익</t>
  </si>
  <si>
    <t>담배소비세수익</t>
  </si>
  <si>
    <t>종합토지세수익</t>
  </si>
  <si>
    <t>주행세수익</t>
  </si>
  <si>
    <t>도시계획세수익</t>
  </si>
  <si>
    <t>사업소세수익</t>
  </si>
  <si>
    <t>기타수익</t>
  </si>
  <si>
    <t>기타수익</t>
  </si>
  <si>
    <t>예술단인건비</t>
  </si>
  <si>
    <t>도서관수선유지비</t>
  </si>
  <si>
    <t>주차장수선유지비</t>
  </si>
  <si>
    <t>공원수선유지비</t>
  </si>
  <si>
    <t>박물관및미술관수선유지비</t>
  </si>
  <si>
    <t>체육시설수선유지비</t>
  </si>
  <si>
    <t>의료시설수선유지비</t>
  </si>
  <si>
    <t>기타주민편의시설수선유지비</t>
  </si>
  <si>
    <t>상수도시설수선유지비</t>
  </si>
  <si>
    <t>수질정화시설수선유지비</t>
  </si>
  <si>
    <t>폐기물처리시설수선유지비</t>
  </si>
  <si>
    <t>재활용시설수선유지비</t>
  </si>
  <si>
    <t>유산자산수선유지비</t>
  </si>
  <si>
    <t>자연자원수선유지비</t>
  </si>
  <si>
    <t>상시출장자월액여비</t>
  </si>
  <si>
    <t>청원경찰등국내출장여비</t>
  </si>
  <si>
    <t>기타이자비용</t>
  </si>
  <si>
    <t>도서관감가상각비</t>
  </si>
  <si>
    <t>주차장감가상각비</t>
  </si>
  <si>
    <t>공원감가상각비</t>
  </si>
  <si>
    <t>박물관및미술관감가상각비</t>
  </si>
  <si>
    <t>체육시설감가상각비</t>
  </si>
  <si>
    <t>의료시설감가상각비</t>
  </si>
  <si>
    <t>기타주민편의시설감가상각비</t>
  </si>
  <si>
    <t>수질정화시설감가상각비</t>
  </si>
  <si>
    <t>폐기물처리시설감가상각비</t>
  </si>
  <si>
    <t>재활용시설감가상각비</t>
  </si>
  <si>
    <t>미수주민세대손상각비</t>
  </si>
  <si>
    <t>미수재산세대손상각비</t>
  </si>
  <si>
    <t>미수자동차세대손상각비</t>
  </si>
  <si>
    <t>미수종합토지세대손상각비</t>
  </si>
  <si>
    <t>미수도시계획세대손상각비</t>
  </si>
  <si>
    <t>미수사업소세대손상각비</t>
  </si>
  <si>
    <t>미수체납처분수익대손상각비</t>
  </si>
  <si>
    <t>2007년 12월 31일 현재</t>
  </si>
  <si>
    <t>2007년 1월 1일 부터 2007년 12월 31일 까지</t>
  </si>
  <si>
    <t>미수취득세</t>
  </si>
  <si>
    <t>미수등록세</t>
  </si>
  <si>
    <t>미수면허세</t>
  </si>
  <si>
    <t>미수농업소득세</t>
  </si>
  <si>
    <t>미수도축세</t>
  </si>
  <si>
    <t>미수레저세</t>
  </si>
  <si>
    <t>미수담배소비세</t>
  </si>
  <si>
    <t>미수주행세</t>
  </si>
  <si>
    <t>미수공동시설세</t>
  </si>
  <si>
    <t>미수지역개발세</t>
  </si>
  <si>
    <t>미수지방교육세</t>
  </si>
  <si>
    <t>미수취득세대손충당금</t>
  </si>
  <si>
    <t>미수등록세대손충당금</t>
  </si>
  <si>
    <t>미수면허세대손충당금</t>
  </si>
  <si>
    <t>미수농업소득세대손충당금</t>
  </si>
  <si>
    <t>미수도축세대손충당금</t>
  </si>
  <si>
    <t>미수레저세대손충당금</t>
  </si>
  <si>
    <t>미수담배소비세대손충당금</t>
  </si>
  <si>
    <t>미수주행세대손충당금</t>
  </si>
  <si>
    <t>미수공동시설세대손충당금</t>
  </si>
  <si>
    <t>미수지역개발세대손충당금</t>
  </si>
  <si>
    <t>미수지방교육세대손충당금</t>
  </si>
  <si>
    <t>미수사업수익</t>
  </si>
  <si>
    <t>미수재고재산매각대금</t>
  </si>
  <si>
    <t>미수전입금</t>
  </si>
  <si>
    <t>미수위약금</t>
  </si>
  <si>
    <t>미수보상금</t>
  </si>
  <si>
    <t>미수기부금</t>
  </si>
  <si>
    <t>미수사용료수익대손충당금</t>
  </si>
  <si>
    <t>미수수수료수익대손충당금</t>
  </si>
  <si>
    <t>미수사업수익대손충당금</t>
  </si>
  <si>
    <t>미수국.공유재산매각대금대손충당금</t>
  </si>
  <si>
    <t>미수재고자산매각대금대손충당금</t>
  </si>
  <si>
    <t>미수전입금대손충당금</t>
  </si>
  <si>
    <t>미수부담금대손충당금</t>
  </si>
  <si>
    <t>미수위약금대손충당금</t>
  </si>
  <si>
    <t>미수보상금대손충당금</t>
  </si>
  <si>
    <t>미수기부금대손충당금</t>
  </si>
  <si>
    <t>미수기타임시세외수익대손충당금</t>
  </si>
  <si>
    <t>미수지방교부세</t>
  </si>
  <si>
    <t>미수조정교부금</t>
  </si>
  <si>
    <t>미수재정보전금</t>
  </si>
  <si>
    <t>미수국고보조금</t>
  </si>
  <si>
    <t>미수시.도비보조금</t>
  </si>
  <si>
    <t>미수자치단체간부담금</t>
  </si>
  <si>
    <t>미수기타정부간이전수익</t>
  </si>
  <si>
    <t>저장품</t>
  </si>
  <si>
    <t>기타재고자산</t>
  </si>
  <si>
    <t>단기대여금</t>
  </si>
  <si>
    <t>단기민간융자금</t>
  </si>
  <si>
    <t>단기자치단체간융자금</t>
  </si>
  <si>
    <t>단기예탁금</t>
  </si>
  <si>
    <t>기타유동자산</t>
  </si>
  <si>
    <t>가지급금</t>
  </si>
  <si>
    <t>선급금</t>
  </si>
  <si>
    <t>장기자치단체간융자금</t>
  </si>
  <si>
    <t>장기예탁금</t>
  </si>
  <si>
    <t>투자채권</t>
  </si>
  <si>
    <t>기타투자자산</t>
  </si>
  <si>
    <t>임차계량자산감가상각누계액</t>
  </si>
  <si>
    <t>임차계량자산감가상각누계액</t>
  </si>
  <si>
    <t>기타일반유형자산</t>
  </si>
  <si>
    <t>기타일반유형자산</t>
  </si>
  <si>
    <t>기타일반유형자산감가상각누계액</t>
  </si>
  <si>
    <t>기타일반유형자산감가상각누계액</t>
  </si>
  <si>
    <t>교육시설</t>
  </si>
  <si>
    <t>토지를제외한교육시설</t>
  </si>
  <si>
    <t>교육시설감가상각누계액</t>
  </si>
  <si>
    <t>교육시설감가상각누계액</t>
  </si>
  <si>
    <t>교육시설토지</t>
  </si>
  <si>
    <t>댐</t>
  </si>
  <si>
    <t>댐토지</t>
  </si>
  <si>
    <t>토지를제외한댐</t>
  </si>
  <si>
    <t>댐감가상각누계액</t>
  </si>
  <si>
    <t>댐감가상각누계액</t>
  </si>
  <si>
    <t>어항및항만시설</t>
  </si>
  <si>
    <t>어항및항만시설토지</t>
  </si>
  <si>
    <t>어항및항만시설감가상각누계액</t>
  </si>
  <si>
    <t>토지를제외한어항및항만시설</t>
  </si>
  <si>
    <t>단기차입금</t>
  </si>
  <si>
    <t>유동성지방채증권</t>
  </si>
  <si>
    <t>선수금</t>
  </si>
  <si>
    <t>일반미지급비용</t>
  </si>
  <si>
    <t>국공유재산매각수입금</t>
  </si>
  <si>
    <t>기타유동부채</t>
  </si>
  <si>
    <t>지방채증권</t>
  </si>
  <si>
    <t>지방채할인발행차금</t>
  </si>
  <si>
    <t>장기선수수익</t>
  </si>
  <si>
    <t>취득세수익</t>
  </si>
  <si>
    <t>등록세수익</t>
  </si>
  <si>
    <t>면허세수익</t>
  </si>
  <si>
    <t>농업소득세수익</t>
  </si>
  <si>
    <t>도축세수익</t>
  </si>
  <si>
    <t>레저세수익</t>
  </si>
  <si>
    <t>공동시설세수익</t>
  </si>
  <si>
    <t>지역개발세수익</t>
  </si>
  <si>
    <t>지방교육세수익</t>
  </si>
  <si>
    <t>국.공유재산매각수수료수익</t>
  </si>
  <si>
    <t>재고자산매각이익</t>
  </si>
  <si>
    <t>투자자산처분이익</t>
  </si>
  <si>
    <t>주민편의시설처분이익</t>
  </si>
  <si>
    <t>사회기반시설처분이익</t>
  </si>
  <si>
    <t>기타비유동자산처분이익</t>
  </si>
  <si>
    <t>체납처분수익</t>
  </si>
  <si>
    <t>보상금수익</t>
  </si>
  <si>
    <t>조정교부금수익</t>
  </si>
  <si>
    <t>조정교부금수익</t>
  </si>
  <si>
    <t>기타정부간이전수익</t>
  </si>
  <si>
    <t>기타정부간이전수익</t>
  </si>
  <si>
    <t>기부금수익</t>
  </si>
  <si>
    <t>기부금수익</t>
  </si>
  <si>
    <t>대손충당금환입</t>
  </si>
  <si>
    <t>대손충당금환입</t>
  </si>
  <si>
    <t>공무원생계지원경비</t>
  </si>
  <si>
    <t>해외파견공무원학자금</t>
  </si>
  <si>
    <t>기타인건비</t>
  </si>
  <si>
    <t>임차개량자산수선유지비</t>
  </si>
  <si>
    <t>기타일반유형자산수선유지비</t>
  </si>
  <si>
    <t>교육시설수선유지비</t>
  </si>
  <si>
    <t>댐수선유지비</t>
  </si>
  <si>
    <t>어항및항만시설수선유지비</t>
  </si>
  <si>
    <t>공공요금및제세</t>
  </si>
  <si>
    <t>각종협회부담금</t>
  </si>
  <si>
    <t>차입금이자비용</t>
  </si>
  <si>
    <t>지방채증권이자비용</t>
  </si>
  <si>
    <t>통.리반장수당및활동비</t>
  </si>
  <si>
    <t>연료비</t>
  </si>
  <si>
    <t>연료비</t>
  </si>
  <si>
    <t>관리책임자산취득비</t>
  </si>
  <si>
    <t>유산자산취득비</t>
  </si>
  <si>
    <t>자연자원취득비</t>
  </si>
  <si>
    <t>조정교부금</t>
  </si>
  <si>
    <t>조정교부금</t>
  </si>
  <si>
    <t>교통시설특별회계부담금</t>
  </si>
  <si>
    <t>기타국가에대한부담금</t>
  </si>
  <si>
    <t>재고자산매각손실</t>
  </si>
  <si>
    <t>주민편의시설처분손실</t>
  </si>
  <si>
    <t>사회기반시설처분손실</t>
  </si>
  <si>
    <t>임차개량자산감가상각비</t>
  </si>
  <si>
    <t>기타일반유형자산감가상각비</t>
  </si>
  <si>
    <t>자산감액손실</t>
  </si>
  <si>
    <t>재고자산감액손실</t>
  </si>
  <si>
    <t>일반유형자산감액손실</t>
  </si>
  <si>
    <t>주민편의시설감액손실</t>
  </si>
  <si>
    <t>사회기반시설감액손실</t>
  </si>
  <si>
    <t>수목원및휴양림감가상각비</t>
  </si>
  <si>
    <t>교육시설감가상각비</t>
  </si>
  <si>
    <t>댐감가상각비</t>
  </si>
  <si>
    <t>어항및항만시설감가상각비</t>
  </si>
  <si>
    <t>미수취득세대손상각비</t>
  </si>
  <si>
    <t>미수등록세대손상각비</t>
  </si>
  <si>
    <t>미수면허세대손상각비</t>
  </si>
  <si>
    <t>미수농업소득세대손상각비</t>
  </si>
  <si>
    <t>미수도축세대손상각비</t>
  </si>
  <si>
    <t>미수레저세대손상각비</t>
  </si>
  <si>
    <t>미수담배소비세대손상각비</t>
  </si>
  <si>
    <t>미수주행세대손상각비</t>
  </si>
  <si>
    <t>미수공동시설세대손상각비</t>
  </si>
  <si>
    <t>미수지역개발세대손상각비</t>
  </si>
  <si>
    <t>미수지방교육세대손상각비</t>
  </si>
  <si>
    <t>미수수수료수익대손상각비</t>
  </si>
  <si>
    <t>미수사업수익대손상각비</t>
  </si>
  <si>
    <t>미수국.공유재산매각대금대손상각비</t>
  </si>
  <si>
    <t>미수재고자산매각대금대손상각비</t>
  </si>
  <si>
    <t>미수전입금대손상각비</t>
  </si>
  <si>
    <t>미수부담금대손상각비</t>
  </si>
  <si>
    <t>미수위약금대손상각비</t>
  </si>
  <si>
    <t>미수기부금대손상각비</t>
  </si>
  <si>
    <t>미수기타임시세외수익대손상각비</t>
  </si>
  <si>
    <t>일반미수금대손상각비</t>
  </si>
  <si>
    <t>일반미수금대손상각비</t>
  </si>
  <si>
    <t>장기대여금대손상각비</t>
  </si>
  <si>
    <t>장기민간융자금대손상각비</t>
  </si>
  <si>
    <t>기타비용</t>
  </si>
  <si>
    <t>기타비용</t>
  </si>
  <si>
    <t>기타순자산의 증가</t>
  </si>
  <si>
    <t>기타순자산의 감소</t>
  </si>
  <si>
    <t>전기오류수정손실</t>
  </si>
  <si>
    <t>재정상태보고서</t>
  </si>
  <si>
    <t>재고자산</t>
  </si>
  <si>
    <t>임차개량자산</t>
  </si>
  <si>
    <t>임차개량자산</t>
  </si>
  <si>
    <t>3. 기타비유동부채</t>
  </si>
  <si>
    <t>관리전환에의한자산증가</t>
  </si>
  <si>
    <t>기부채납에의한자산증가</t>
  </si>
  <si>
    <t>세입세출외장기보관현금</t>
  </si>
  <si>
    <t>사천시 일반회계</t>
  </si>
  <si>
    <t>일상경비전도금</t>
  </si>
  <si>
    <t>건물감가상각누계액</t>
  </si>
</sst>
</file>

<file path=xl/styles.xml><?xml version="1.0" encoding="utf-8"?>
<styleSheet xmlns="http://schemas.openxmlformats.org/spreadsheetml/2006/main">
  <numFmts count="3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.0_-;\-* #,##0.0_-;_-* &quot;-&quot;_-;_-@_-"/>
    <numFmt numFmtId="179" formatCode="#,##0;\-#,##0;\-"/>
    <numFmt numFmtId="180" formatCode="0_);[Red]\(0\)"/>
    <numFmt numFmtId="181" formatCode="0000000"/>
    <numFmt numFmtId="182" formatCode="0.0_);[Red]\(0.0\)"/>
    <numFmt numFmtId="183" formatCode="0.0%"/>
    <numFmt numFmtId="184" formatCode="#,##0_ ;[Red]\-#,##0\ "/>
    <numFmt numFmtId="185" formatCode="0.00_ "/>
    <numFmt numFmtId="186" formatCode="#,##0;[Red]#,##0"/>
    <numFmt numFmtId="187" formatCode="0.00;[Red]0.00"/>
    <numFmt numFmtId="188" formatCode="#,##0.00_ "/>
    <numFmt numFmtId="189" formatCode="0_ "/>
    <numFmt numFmtId="190" formatCode="0.00_);[Red]\(0.00\)"/>
    <numFmt numFmtId="191" formatCode="&quot;\&quot;#,##0"/>
    <numFmt numFmtId="192" formatCode="#,##0_);\(#,##0\)"/>
    <numFmt numFmtId="193" formatCode="_-* #,##0.0000_-;\-* #,##0.0000_-;_-* &quot;-&quot;????_-;_-@_-"/>
    <numFmt numFmtId="194" formatCode="_-* #,##0.000000_-;\-* #,##0.000000_-;_-* &quot;-&quot;??????_-;_-@_-"/>
    <numFmt numFmtId="195" formatCode="_-* #,##0.0000000_-;\-* #,##0.0000000_-;_-* &quot;-&quot;???????_-;_-@_-"/>
  </numFmts>
  <fonts count="14">
    <font>
      <sz val="11"/>
      <name val="돋움"/>
      <family val="3"/>
    </font>
    <font>
      <u val="single"/>
      <sz val="9.9"/>
      <color indexed="36"/>
      <name val="돋움"/>
      <family val="3"/>
    </font>
    <font>
      <u val="single"/>
      <sz val="9.9"/>
      <color indexed="12"/>
      <name val="돋움"/>
      <family val="3"/>
    </font>
    <font>
      <sz val="8"/>
      <name val="돋움"/>
      <family val="3"/>
    </font>
    <font>
      <sz val="9"/>
      <name val="돋움"/>
      <family val="3"/>
    </font>
    <font>
      <b/>
      <sz val="10"/>
      <name val="바탕"/>
      <family val="1"/>
    </font>
    <font>
      <sz val="10"/>
      <name val="바탕"/>
      <family val="1"/>
    </font>
    <font>
      <sz val="11"/>
      <name val="HY헤드라인M"/>
      <family val="1"/>
    </font>
    <font>
      <sz val="10"/>
      <name val="HY헤드라인M"/>
      <family val="1"/>
    </font>
    <font>
      <sz val="18"/>
      <name val="HY헤드라인M"/>
      <family val="1"/>
    </font>
    <font>
      <sz val="9"/>
      <name val="HY헤드라인M"/>
      <family val="1"/>
    </font>
    <font>
      <sz val="9"/>
      <name val="굴림"/>
      <family val="3"/>
    </font>
    <font>
      <sz val="10"/>
      <name val="굴림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27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0" fontId="6" fillId="0" borderId="0" xfId="22" applyFont="1">
      <alignment/>
      <protection/>
    </xf>
    <xf numFmtId="0" fontId="6" fillId="0" borderId="0" xfId="0" applyFont="1" applyAlignment="1">
      <alignment vertical="center"/>
    </xf>
    <xf numFmtId="176" fontId="6" fillId="0" borderId="1" xfId="22" applyNumberFormat="1" applyFont="1" applyFill="1" applyBorder="1" applyAlignment="1">
      <alignment vertical="center" shrinkToFit="1"/>
      <protection/>
    </xf>
    <xf numFmtId="176" fontId="5" fillId="0" borderId="1" xfId="22" applyNumberFormat="1" applyFont="1" applyFill="1" applyBorder="1" applyAlignment="1">
      <alignment vertical="center" shrinkToFit="1"/>
      <protection/>
    </xf>
    <xf numFmtId="0" fontId="6" fillId="0" borderId="0" xfId="0" applyFont="1" applyAlignment="1">
      <alignment horizontal="right" vertical="center"/>
    </xf>
    <xf numFmtId="0" fontId="6" fillId="0" borderId="2" xfId="22" applyFont="1" applyBorder="1">
      <alignment/>
      <protection/>
    </xf>
    <xf numFmtId="0" fontId="6" fillId="0" borderId="3" xfId="0" applyFont="1" applyBorder="1" applyAlignment="1">
      <alignment vertical="center"/>
    </xf>
    <xf numFmtId="41" fontId="6" fillId="0" borderId="1" xfId="17" applyFont="1" applyBorder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22" applyFont="1" applyFill="1" applyBorder="1" applyAlignment="1">
      <alignment vertical="center"/>
      <protection/>
    </xf>
    <xf numFmtId="0" fontId="5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22" applyFont="1" applyFill="1" applyBorder="1" applyAlignment="1">
      <alignment vertical="center"/>
      <protection/>
    </xf>
    <xf numFmtId="0" fontId="5" fillId="0" borderId="2" xfId="22" applyFont="1" applyFill="1" applyBorder="1">
      <alignment/>
      <protection/>
    </xf>
    <xf numFmtId="0" fontId="6" fillId="0" borderId="2" xfId="22" applyFont="1" applyFill="1" applyBorder="1">
      <alignment/>
      <protection/>
    </xf>
    <xf numFmtId="0" fontId="6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5" fillId="0" borderId="1" xfId="17" applyNumberFormat="1" applyFont="1" applyBorder="1" applyAlignment="1">
      <alignment vertical="center" shrinkToFit="1"/>
    </xf>
    <xf numFmtId="176" fontId="6" fillId="0" borderId="1" xfId="17" applyNumberFormat="1" applyFont="1" applyBorder="1" applyAlignment="1">
      <alignment vertical="center" shrinkToFit="1"/>
    </xf>
    <xf numFmtId="41" fontId="6" fillId="0" borderId="1" xfId="22" applyNumberFormat="1" applyFont="1" applyFill="1" applyBorder="1" applyAlignment="1">
      <alignment vertical="center" shrinkToFit="1"/>
      <protection/>
    </xf>
    <xf numFmtId="41" fontId="6" fillId="0" borderId="1" xfId="17" applyFont="1" applyFill="1" applyBorder="1" applyAlignment="1">
      <alignment vertical="center" shrinkToFit="1"/>
    </xf>
    <xf numFmtId="41" fontId="5" fillId="0" borderId="1" xfId="17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 locked="0"/>
    </xf>
    <xf numFmtId="41" fontId="0" fillId="0" borderId="0" xfId="0" applyNumberFormat="1" applyAlignment="1">
      <alignment vertical="center"/>
    </xf>
    <xf numFmtId="41" fontId="5" fillId="0" borderId="0" xfId="22" applyNumberFormat="1" applyFont="1" applyBorder="1" applyAlignment="1">
      <alignment horizontal="left" vertical="center" shrinkToFit="1"/>
      <protection/>
    </xf>
    <xf numFmtId="41" fontId="6" fillId="0" borderId="0" xfId="22" applyNumberFormat="1" applyFont="1" applyBorder="1" applyAlignment="1">
      <alignment horizontal="left" vertical="center" shrinkToFit="1"/>
      <protection/>
    </xf>
    <xf numFmtId="41" fontId="6" fillId="0" borderId="7" xfId="22" applyNumberFormat="1" applyFont="1" applyBorder="1" applyAlignment="1">
      <alignment horizontal="left" vertical="center" shrinkToFit="1"/>
      <protection/>
    </xf>
    <xf numFmtId="41" fontId="6" fillId="0" borderId="0" xfId="0" applyNumberFormat="1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76" fontId="5" fillId="0" borderId="8" xfId="22" applyNumberFormat="1" applyFont="1" applyBorder="1" applyAlignment="1">
      <alignment horizontal="center" vertical="center"/>
      <protection/>
    </xf>
    <xf numFmtId="176" fontId="6" fillId="0" borderId="8" xfId="22" applyNumberFormat="1" applyFont="1" applyBorder="1" applyAlignment="1">
      <alignment vertical="center" shrinkToFit="1"/>
      <protection/>
    </xf>
    <xf numFmtId="41" fontId="6" fillId="0" borderId="8" xfId="22" applyNumberFormat="1" applyFont="1" applyBorder="1" applyAlignment="1">
      <alignment vertical="center" shrinkToFit="1"/>
      <protection/>
    </xf>
    <xf numFmtId="176" fontId="5" fillId="0" borderId="8" xfId="22" applyNumberFormat="1" applyFont="1" applyFill="1" applyBorder="1" applyAlignment="1">
      <alignment vertical="center" shrinkToFit="1"/>
      <protection/>
    </xf>
    <xf numFmtId="0" fontId="6" fillId="0" borderId="2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176" fontId="5" fillId="0" borderId="8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6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/>
    </xf>
    <xf numFmtId="41" fontId="5" fillId="0" borderId="7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6" fillId="0" borderId="8" xfId="22" applyNumberFormat="1" applyFont="1" applyFill="1" applyBorder="1" applyAlignment="1">
      <alignment vertical="center" shrinkToFit="1"/>
      <protection/>
    </xf>
    <xf numFmtId="176" fontId="6" fillId="0" borderId="8" xfId="0" applyNumberFormat="1" applyFont="1" applyBorder="1" applyAlignment="1" applyProtection="1">
      <alignment vertical="center"/>
      <protection locked="0"/>
    </xf>
    <xf numFmtId="41" fontId="6" fillId="0" borderId="8" xfId="0" applyNumberFormat="1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" xfId="22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41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41" fontId="5" fillId="0" borderId="8" xfId="17" applyFont="1" applyBorder="1" applyAlignment="1">
      <alignment vertical="center" shrinkToFit="1"/>
    </xf>
    <xf numFmtId="41" fontId="6" fillId="0" borderId="8" xfId="17" applyFont="1" applyBorder="1" applyAlignment="1">
      <alignment vertical="center" shrinkToFit="1"/>
    </xf>
    <xf numFmtId="41" fontId="6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41" fontId="6" fillId="0" borderId="8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41" fontId="5" fillId="0" borderId="1" xfId="17" applyFont="1" applyBorder="1" applyAlignment="1">
      <alignment vertical="center" shrinkToFit="1"/>
    </xf>
    <xf numFmtId="0" fontId="5" fillId="0" borderId="0" xfId="21" applyFont="1" applyAlignment="1">
      <alignment vertical="center"/>
      <protection/>
    </xf>
    <xf numFmtId="176" fontId="5" fillId="0" borderId="0" xfId="17" applyNumberFormat="1" applyFont="1" applyAlignment="1">
      <alignment vertical="center"/>
    </xf>
    <xf numFmtId="0" fontId="6" fillId="0" borderId="0" xfId="21" applyFont="1" applyAlignment="1">
      <alignment vertical="center"/>
      <protection/>
    </xf>
    <xf numFmtId="41" fontId="6" fillId="0" borderId="0" xfId="17" applyFont="1" applyAlignment="1">
      <alignment vertical="center"/>
    </xf>
    <xf numFmtId="176" fontId="6" fillId="0" borderId="0" xfId="17" applyNumberFormat="1" applyFont="1" applyAlignment="1">
      <alignment vertical="center"/>
    </xf>
    <xf numFmtId="176" fontId="5" fillId="0" borderId="2" xfId="17" applyNumberFormat="1" applyFont="1" applyBorder="1" applyAlignment="1">
      <alignment horizontal="left" vertical="center" shrinkToFit="1"/>
    </xf>
    <xf numFmtId="0" fontId="5" fillId="0" borderId="2" xfId="21" applyFont="1" applyBorder="1" applyAlignment="1">
      <alignment horizontal="left" vertical="center" shrinkToFit="1"/>
      <protection/>
    </xf>
    <xf numFmtId="176" fontId="5" fillId="0" borderId="0" xfId="17" applyNumberFormat="1" applyFont="1" applyBorder="1" applyAlignment="1">
      <alignment horizontal="left" vertical="center" shrinkToFit="1"/>
    </xf>
    <xf numFmtId="41" fontId="5" fillId="0" borderId="12" xfId="17" applyFont="1" applyBorder="1" applyAlignment="1">
      <alignment vertical="center" shrinkToFit="1"/>
    </xf>
    <xf numFmtId="0" fontId="6" fillId="0" borderId="0" xfId="21" applyFont="1" applyBorder="1" applyAlignment="1">
      <alignment vertical="center" shrinkToFit="1"/>
      <protection/>
    </xf>
    <xf numFmtId="41" fontId="5" fillId="0" borderId="0" xfId="21" applyNumberFormat="1" applyFont="1" applyFill="1" applyAlignment="1">
      <alignment vertical="center"/>
      <protection/>
    </xf>
    <xf numFmtId="41" fontId="5" fillId="0" borderId="14" xfId="17" applyFont="1" applyBorder="1" applyAlignment="1">
      <alignment vertical="center" shrinkToFit="1"/>
    </xf>
    <xf numFmtId="176" fontId="5" fillId="0" borderId="8" xfId="17" applyNumberFormat="1" applyFont="1" applyBorder="1" applyAlignment="1">
      <alignment vertical="center" shrinkToFit="1"/>
    </xf>
    <xf numFmtId="0" fontId="6" fillId="0" borderId="2" xfId="21" applyFont="1" applyBorder="1" applyAlignment="1">
      <alignment vertical="center"/>
      <protection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41" fontId="5" fillId="0" borderId="15" xfId="17" applyFont="1" applyFill="1" applyBorder="1" applyAlignment="1">
      <alignment vertical="center" shrinkToFit="1"/>
    </xf>
    <xf numFmtId="41" fontId="6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22" applyFont="1" applyBorder="1">
      <alignment/>
      <protection/>
    </xf>
    <xf numFmtId="41" fontId="5" fillId="0" borderId="1" xfId="0" applyNumberFormat="1" applyFont="1" applyBorder="1" applyAlignment="1">
      <alignment vertical="center"/>
    </xf>
    <xf numFmtId="41" fontId="5" fillId="0" borderId="8" xfId="17" applyFont="1" applyFill="1" applyBorder="1" applyAlignment="1">
      <alignment vertical="center" shrinkToFit="1"/>
    </xf>
    <xf numFmtId="0" fontId="5" fillId="0" borderId="0" xfId="22" applyFont="1">
      <alignment/>
      <protection/>
    </xf>
    <xf numFmtId="0" fontId="5" fillId="0" borderId="0" xfId="0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8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5" fillId="0" borderId="1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2" xfId="22" applyFont="1" applyBorder="1" applyAlignment="1">
      <alignment horizontal="left" vertical="center"/>
      <protection/>
    </xf>
    <xf numFmtId="41" fontId="6" fillId="0" borderId="0" xfId="0" applyNumberFormat="1" applyFont="1" applyFill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5" xfId="21" applyFont="1" applyFill="1" applyBorder="1" applyAlignment="1">
      <alignment horizontal="left"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22" applyFont="1">
      <alignment/>
      <protection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1" fontId="9" fillId="0" borderId="0" xfId="17" applyFont="1" applyAlignment="1">
      <alignment horizontal="right" vertical="center"/>
    </xf>
    <xf numFmtId="41" fontId="9" fillId="0" borderId="0" xfId="17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176" fontId="5" fillId="0" borderId="1" xfId="0" applyNumberFormat="1" applyFont="1" applyFill="1" applyBorder="1" applyAlignment="1">
      <alignment vertical="center"/>
    </xf>
    <xf numFmtId="43" fontId="6" fillId="0" borderId="0" xfId="22" applyNumberFormat="1" applyFont="1">
      <alignment/>
      <protection/>
    </xf>
    <xf numFmtId="41" fontId="6" fillId="0" borderId="1" xfId="0" applyNumberFormat="1" applyFont="1" applyFill="1" applyBorder="1" applyAlignment="1" applyProtection="1">
      <alignment vertical="center"/>
      <protection locked="0"/>
    </xf>
    <xf numFmtId="41" fontId="6" fillId="0" borderId="0" xfId="22" applyNumberFormat="1" applyFont="1">
      <alignment/>
      <protection/>
    </xf>
    <xf numFmtId="41" fontId="6" fillId="2" borderId="1" xfId="0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3" borderId="1" xfId="0" applyNumberFormat="1" applyFont="1" applyFill="1" applyBorder="1" applyAlignment="1">
      <alignment vertical="center"/>
    </xf>
    <xf numFmtId="41" fontId="5" fillId="2" borderId="1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41" fontId="5" fillId="0" borderId="0" xfId="0" applyNumberFormat="1" applyFont="1" applyFill="1" applyBorder="1" applyAlignment="1" applyProtection="1">
      <alignment vertical="center"/>
      <protection locked="0"/>
    </xf>
    <xf numFmtId="41" fontId="5" fillId="0" borderId="7" xfId="0" applyNumberFormat="1" applyFont="1" applyFill="1" applyBorder="1" applyAlignment="1">
      <alignment vertical="center"/>
    </xf>
    <xf numFmtId="41" fontId="6" fillId="0" borderId="7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>
      <alignment vertical="center"/>
    </xf>
    <xf numFmtId="9" fontId="6" fillId="0" borderId="0" xfId="15" applyFont="1" applyAlignment="1">
      <alignment/>
    </xf>
    <xf numFmtId="183" fontId="5" fillId="0" borderId="0" xfId="15" applyNumberFormat="1" applyFont="1" applyAlignment="1">
      <alignment/>
    </xf>
    <xf numFmtId="9" fontId="5" fillId="0" borderId="0" xfId="15" applyFont="1" applyAlignment="1">
      <alignment vertical="center"/>
    </xf>
    <xf numFmtId="183" fontId="5" fillId="0" borderId="0" xfId="15" applyNumberFormat="1" applyFont="1" applyAlignment="1">
      <alignment vertical="center"/>
    </xf>
    <xf numFmtId="183" fontId="6" fillId="0" borderId="0" xfId="15" applyNumberFormat="1" applyFont="1" applyAlignment="1">
      <alignment vertical="center"/>
    </xf>
    <xf numFmtId="0" fontId="8" fillId="0" borderId="16" xfId="22" applyFont="1" applyBorder="1" applyAlignment="1">
      <alignment horizontal="center" vertical="center"/>
      <protection/>
    </xf>
    <xf numFmtId="0" fontId="8" fillId="0" borderId="17" xfId="22" applyFont="1" applyBorder="1" applyAlignment="1">
      <alignment horizontal="center" vertical="center"/>
      <protection/>
    </xf>
    <xf numFmtId="0" fontId="8" fillId="0" borderId="18" xfId="22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" xfId="22" applyFont="1" applyBorder="1" applyAlignment="1">
      <alignment horizontal="center"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left"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7" xfId="22" applyFont="1" applyBorder="1" applyAlignment="1">
      <alignment horizontal="left" vertical="center"/>
      <protection/>
    </xf>
    <xf numFmtId="41" fontId="5" fillId="0" borderId="0" xfId="22" applyNumberFormat="1" applyFont="1" applyBorder="1" applyAlignment="1">
      <alignment horizontal="left" vertical="center" shrinkToFit="1"/>
      <protection/>
    </xf>
    <xf numFmtId="41" fontId="5" fillId="0" borderId="7" xfId="22" applyNumberFormat="1" applyFont="1" applyBorder="1" applyAlignment="1">
      <alignment horizontal="left" vertical="center" shrinkToFit="1"/>
      <protection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22" applyFont="1" applyBorder="1" applyAlignment="1">
      <alignment horizontal="center" vertical="center"/>
      <protection/>
    </xf>
    <xf numFmtId="0" fontId="8" fillId="0" borderId="24" xfId="22" applyFont="1" applyBorder="1" applyAlignment="1">
      <alignment horizontal="center" vertical="center"/>
      <protection/>
    </xf>
    <xf numFmtId="0" fontId="8" fillId="0" borderId="25" xfId="22" applyFont="1" applyBorder="1" applyAlignment="1">
      <alignment horizontal="center" vertical="center"/>
      <protection/>
    </xf>
    <xf numFmtId="41" fontId="5" fillId="0" borderId="2" xfId="0" applyNumberFormat="1" applyFont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horizontal="center" vertical="center"/>
      <protection locked="0"/>
    </xf>
    <xf numFmtId="41" fontId="5" fillId="0" borderId="7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2" xfId="21" applyFont="1" applyBorder="1" applyAlignment="1">
      <alignment horizontal="left" vertical="center" shrinkToFit="1"/>
      <protection/>
    </xf>
    <xf numFmtId="0" fontId="5" fillId="0" borderId="0" xfId="21" applyFont="1" applyBorder="1" applyAlignment="1">
      <alignment horizontal="left" vertical="center" shrinkToFit="1"/>
      <protection/>
    </xf>
    <xf numFmtId="0" fontId="5" fillId="0" borderId="2" xfId="21" applyFont="1" applyFill="1" applyBorder="1" applyAlignment="1">
      <alignment horizontal="left" vertical="center" shrinkToFit="1"/>
      <protection/>
    </xf>
    <xf numFmtId="0" fontId="5" fillId="0" borderId="0" xfId="21" applyFont="1" applyFill="1" applyBorder="1" applyAlignment="1">
      <alignment horizontal="left" vertical="center" shrinkToFit="1"/>
      <protection/>
    </xf>
    <xf numFmtId="0" fontId="8" fillId="0" borderId="23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 vertical="center"/>
      <protection/>
    </xf>
    <xf numFmtId="41" fontId="8" fillId="0" borderId="19" xfId="17" applyFont="1" applyFill="1" applyBorder="1" applyAlignment="1">
      <alignment horizontal="center" vertical="center"/>
    </xf>
    <xf numFmtId="41" fontId="8" fillId="0" borderId="20" xfId="17" applyFont="1" applyFill="1" applyBorder="1" applyAlignment="1">
      <alignment horizontal="center" vertical="center"/>
    </xf>
    <xf numFmtId="176" fontId="5" fillId="0" borderId="2" xfId="17" applyNumberFormat="1" applyFont="1" applyBorder="1" applyAlignment="1">
      <alignment horizontal="left" vertical="center" shrinkToFit="1"/>
    </xf>
    <xf numFmtId="176" fontId="5" fillId="0" borderId="0" xfId="17" applyNumberFormat="1" applyFont="1" applyBorder="1" applyAlignment="1">
      <alignment horizontal="left" vertical="center" shrinkToFit="1"/>
    </xf>
  </cellXfs>
  <cellStyles count="10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기금결산(최종)" xfId="21"/>
    <cellStyle name="표준_Sheet1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21</xdr:row>
      <xdr:rowOff>57150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2647950" y="5353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068;&#48152;&#54924;&#4422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%20&#48516;&#44060;&#51221;&#47532;&#5436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49324;&#52380;&#49884;_&#44208;&#49328;&#49688;&#51221;&#48516;&#44060;&#54364;%20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2008\gsnd%20&#54260;&#45908;\&#48372;&#44256;&#49436;%20&#51089;&#50629;&#51473;_gsnd%2017%20&#49324;&#52380;&#49884;(&#44277;-,&#44592;-)\&#49324;&#52380;&#49884;&#44208;&#49328;&#48372;&#51221;&#51088;&#47308;%20&#44160;&#53664;&#50857;---\wait_03%20&#48120;&#49688;&#49464;&#44552;(&#45824;&#49552;&#52649;&#45817;&#44552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imHeon\&#48148;&#53461;%20&#54868;&#47732;\CR2008\gsnd%20&#54260;&#45908;\&#48372;&#44256;&#49436;%20&#51089;&#50629;&#51473;_gsnd%2017%20&#49324;&#52380;&#49884;(&#44277;-,&#44592;-)\&#49324;&#52380;&#49884;&#44208;&#49328;&#48372;&#51221;&#51088;&#47308;%20&#44160;&#53664;&#50857;---\21&#44048;&#44032;&#49345;&#44033;&#48143;&#47924;&#54805;&#51088;&#49328;&#49345;&#44033;&#48708;&#50857;2.0---5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일반회계"/>
    </sheetNames>
    <sheetDataSet>
      <sheetData sheetId="0">
        <row r="3">
          <cell r="E3">
            <v>319677405789</v>
          </cell>
        </row>
        <row r="4">
          <cell r="E4">
            <v>67630</v>
          </cell>
        </row>
        <row r="6">
          <cell r="A6">
            <v>82000000000</v>
          </cell>
        </row>
        <row r="8">
          <cell r="A8">
            <v>527243680</v>
          </cell>
        </row>
        <row r="9">
          <cell r="A9">
            <v>522502170</v>
          </cell>
        </row>
        <row r="10">
          <cell r="A10">
            <v>1156093700</v>
          </cell>
        </row>
        <row r="11">
          <cell r="A11">
            <v>186849930</v>
          </cell>
        </row>
        <row r="12">
          <cell r="A12">
            <v>35809940</v>
          </cell>
        </row>
        <row r="14">
          <cell r="E14">
            <v>230250455</v>
          </cell>
        </row>
        <row r="15">
          <cell r="E15">
            <v>34451362</v>
          </cell>
        </row>
        <row r="16">
          <cell r="E16">
            <v>71317080</v>
          </cell>
        </row>
        <row r="17">
          <cell r="E17">
            <v>12130673</v>
          </cell>
        </row>
        <row r="18">
          <cell r="E18">
            <v>2345854</v>
          </cell>
        </row>
        <row r="20">
          <cell r="A20">
            <v>23152780</v>
          </cell>
        </row>
        <row r="21">
          <cell r="A21">
            <v>60395350</v>
          </cell>
        </row>
        <row r="22">
          <cell r="A22">
            <v>182820</v>
          </cell>
        </row>
        <row r="23">
          <cell r="A23">
            <v>3565140</v>
          </cell>
        </row>
        <row r="24">
          <cell r="A24">
            <v>9203750</v>
          </cell>
        </row>
        <row r="25">
          <cell r="A25">
            <v>503520</v>
          </cell>
        </row>
        <row r="26">
          <cell r="A26">
            <v>4116163382</v>
          </cell>
        </row>
        <row r="27">
          <cell r="A27">
            <v>61895780</v>
          </cell>
        </row>
        <row r="29">
          <cell r="E29">
            <v>3454290</v>
          </cell>
        </row>
        <row r="30">
          <cell r="E30">
            <v>787804</v>
          </cell>
        </row>
        <row r="31">
          <cell r="E31">
            <v>76603</v>
          </cell>
        </row>
        <row r="32">
          <cell r="E32">
            <v>1993456</v>
          </cell>
        </row>
        <row r="33">
          <cell r="E33">
            <v>569327</v>
          </cell>
        </row>
        <row r="34">
          <cell r="E34">
            <v>229496619</v>
          </cell>
        </row>
        <row r="35">
          <cell r="E35">
            <v>803362</v>
          </cell>
        </row>
        <row r="37">
          <cell r="A37">
            <v>334362468</v>
          </cell>
        </row>
        <row r="39">
          <cell r="A39">
            <v>178877534</v>
          </cell>
        </row>
        <row r="40">
          <cell r="A40">
            <v>20330404</v>
          </cell>
        </row>
        <row r="41">
          <cell r="A41">
            <v>135156578</v>
          </cell>
        </row>
        <row r="45">
          <cell r="A45">
            <v>3157124000</v>
          </cell>
        </row>
        <row r="47">
          <cell r="A47">
            <v>100395000</v>
          </cell>
        </row>
        <row r="48">
          <cell r="A48">
            <v>149900366269</v>
          </cell>
        </row>
        <row r="50">
          <cell r="A50">
            <v>32875092503</v>
          </cell>
        </row>
        <row r="52">
          <cell r="A52">
            <v>1633194225</v>
          </cell>
        </row>
        <row r="54">
          <cell r="A54">
            <v>12741406787</v>
          </cell>
        </row>
        <row r="56">
          <cell r="E56">
            <v>4982777640</v>
          </cell>
        </row>
        <row r="58">
          <cell r="A58">
            <v>1377283830</v>
          </cell>
        </row>
        <row r="60">
          <cell r="E60">
            <v>190919649</v>
          </cell>
        </row>
        <row r="62">
          <cell r="A62">
            <v>750530240</v>
          </cell>
        </row>
        <row r="64">
          <cell r="E64">
            <v>289814320</v>
          </cell>
        </row>
        <row r="66">
          <cell r="A66">
            <v>2744122579</v>
          </cell>
        </row>
        <row r="68">
          <cell r="E68">
            <v>1081765584</v>
          </cell>
        </row>
        <row r="70">
          <cell r="A70">
            <v>10076964928</v>
          </cell>
        </row>
        <row r="72">
          <cell r="E72">
            <v>4519111569</v>
          </cell>
        </row>
        <row r="74">
          <cell r="A74">
            <v>9013649430</v>
          </cell>
        </row>
        <row r="76">
          <cell r="A76">
            <v>6882251210</v>
          </cell>
        </row>
        <row r="77">
          <cell r="A77">
            <v>9411739240</v>
          </cell>
        </row>
        <row r="79">
          <cell r="E79">
            <v>86678596</v>
          </cell>
        </row>
        <row r="81">
          <cell r="A81">
            <v>9937254695</v>
          </cell>
        </row>
        <row r="82">
          <cell r="A82">
            <v>25189901639</v>
          </cell>
        </row>
        <row r="84">
          <cell r="E84">
            <v>267596593</v>
          </cell>
        </row>
        <row r="86">
          <cell r="A86">
            <v>31917600</v>
          </cell>
        </row>
        <row r="87">
          <cell r="A87">
            <v>373270350</v>
          </cell>
        </row>
        <row r="89">
          <cell r="A89">
            <v>6726249929</v>
          </cell>
        </row>
        <row r="90">
          <cell r="A90">
            <v>13449509888</v>
          </cell>
        </row>
        <row r="92">
          <cell r="E92">
            <v>1724209954</v>
          </cell>
        </row>
        <row r="94">
          <cell r="A94">
            <v>6700147570</v>
          </cell>
        </row>
        <row r="95">
          <cell r="A95">
            <v>15892224745</v>
          </cell>
        </row>
        <row r="97">
          <cell r="E97">
            <v>3294512921</v>
          </cell>
        </row>
        <row r="99">
          <cell r="A99">
            <v>4812881413</v>
          </cell>
        </row>
        <row r="100">
          <cell r="A100">
            <v>5081190143</v>
          </cell>
        </row>
        <row r="102">
          <cell r="E102">
            <v>1445787157</v>
          </cell>
        </row>
        <row r="104">
          <cell r="A104">
            <v>732945160</v>
          </cell>
        </row>
        <row r="105">
          <cell r="A105">
            <v>2838228804</v>
          </cell>
        </row>
        <row r="107">
          <cell r="E107">
            <v>1668469770</v>
          </cell>
        </row>
        <row r="109">
          <cell r="A109">
            <v>866318230</v>
          </cell>
        </row>
        <row r="110">
          <cell r="A110">
            <v>10275040049</v>
          </cell>
        </row>
        <row r="112">
          <cell r="E112">
            <v>787204263</v>
          </cell>
        </row>
        <row r="114">
          <cell r="A114">
            <v>18167617410</v>
          </cell>
        </row>
        <row r="116">
          <cell r="A116">
            <v>165254808115</v>
          </cell>
        </row>
        <row r="117">
          <cell r="A117">
            <v>655511192556</v>
          </cell>
        </row>
        <row r="119">
          <cell r="A119">
            <v>10700681210</v>
          </cell>
        </row>
        <row r="121">
          <cell r="E121">
            <v>4415690446</v>
          </cell>
        </row>
        <row r="123">
          <cell r="A123">
            <v>3762580790</v>
          </cell>
        </row>
        <row r="124">
          <cell r="A124">
            <v>10512146447</v>
          </cell>
        </row>
        <row r="126">
          <cell r="E126">
            <v>635847259</v>
          </cell>
        </row>
        <row r="128">
          <cell r="A128">
            <v>2924399490</v>
          </cell>
        </row>
        <row r="129">
          <cell r="A129">
            <v>150393761200</v>
          </cell>
        </row>
        <row r="131">
          <cell r="A131">
            <v>2022704440</v>
          </cell>
        </row>
        <row r="132">
          <cell r="A132">
            <v>17802995420</v>
          </cell>
        </row>
        <row r="134">
          <cell r="E134">
            <v>288710</v>
          </cell>
        </row>
        <row r="136">
          <cell r="A136">
            <v>9102549029</v>
          </cell>
        </row>
        <row r="137">
          <cell r="A137">
            <v>120649111617</v>
          </cell>
        </row>
        <row r="139">
          <cell r="E139">
            <v>10329917651</v>
          </cell>
        </row>
        <row r="141">
          <cell r="A141">
            <v>14212800</v>
          </cell>
        </row>
        <row r="143">
          <cell r="E143">
            <v>2102162</v>
          </cell>
        </row>
        <row r="145">
          <cell r="A145">
            <v>17308173097</v>
          </cell>
        </row>
        <row r="146">
          <cell r="A146">
            <v>133491439376</v>
          </cell>
        </row>
        <row r="148">
          <cell r="A148">
            <v>50783788790</v>
          </cell>
        </row>
        <row r="150">
          <cell r="A150">
            <v>55048000</v>
          </cell>
        </row>
        <row r="152">
          <cell r="A152">
            <v>87394</v>
          </cell>
        </row>
        <row r="153">
          <cell r="A153">
            <v>4728046438</v>
          </cell>
        </row>
        <row r="155">
          <cell r="A155">
            <v>3376023506</v>
          </cell>
        </row>
        <row r="160">
          <cell r="A160">
            <v>47660910</v>
          </cell>
        </row>
        <row r="161">
          <cell r="E161">
            <v>17525878</v>
          </cell>
        </row>
        <row r="162">
          <cell r="E162">
            <v>130748474</v>
          </cell>
        </row>
        <row r="163">
          <cell r="E163">
            <v>264437890</v>
          </cell>
        </row>
        <row r="164">
          <cell r="E164">
            <v>107194110</v>
          </cell>
        </row>
        <row r="166">
          <cell r="E166">
            <v>18227700000</v>
          </cell>
        </row>
        <row r="168">
          <cell r="E168">
            <v>2157222166</v>
          </cell>
        </row>
        <row r="169">
          <cell r="A169">
            <v>43734800</v>
          </cell>
        </row>
        <row r="171">
          <cell r="E171">
            <v>3380431610</v>
          </cell>
        </row>
        <row r="172">
          <cell r="E172">
            <v>361857450</v>
          </cell>
        </row>
        <row r="176">
          <cell r="A176">
            <v>19868529460</v>
          </cell>
        </row>
        <row r="177">
          <cell r="A177">
            <v>5283096040</v>
          </cell>
        </row>
        <row r="178">
          <cell r="A178">
            <v>1328926560</v>
          </cell>
        </row>
        <row r="179">
          <cell r="A179">
            <v>1287499050</v>
          </cell>
        </row>
        <row r="180">
          <cell r="A180">
            <v>1934655000</v>
          </cell>
        </row>
        <row r="181">
          <cell r="A181">
            <v>3235999880</v>
          </cell>
        </row>
        <row r="182">
          <cell r="A182">
            <v>871549390</v>
          </cell>
        </row>
        <row r="183">
          <cell r="A183">
            <v>101534330</v>
          </cell>
        </row>
        <row r="184">
          <cell r="A184">
            <v>1443429620</v>
          </cell>
        </row>
        <row r="185">
          <cell r="A185">
            <v>439197120</v>
          </cell>
        </row>
        <row r="186">
          <cell r="A186">
            <v>1503671120</v>
          </cell>
        </row>
        <row r="187">
          <cell r="A187">
            <v>364183240</v>
          </cell>
        </row>
        <row r="188">
          <cell r="A188">
            <v>1218956920</v>
          </cell>
        </row>
        <row r="190">
          <cell r="A190">
            <v>4071747810</v>
          </cell>
        </row>
        <row r="191">
          <cell r="A191">
            <v>986350840</v>
          </cell>
        </row>
        <row r="192">
          <cell r="A192">
            <v>128415000</v>
          </cell>
        </row>
        <row r="193">
          <cell r="A193">
            <v>44476630</v>
          </cell>
        </row>
        <row r="194">
          <cell r="A194">
            <v>257301240</v>
          </cell>
        </row>
        <row r="195">
          <cell r="A195">
            <v>202847000</v>
          </cell>
        </row>
        <row r="196">
          <cell r="A196">
            <v>2818300</v>
          </cell>
        </row>
        <row r="197">
          <cell r="A197">
            <v>138400000</v>
          </cell>
        </row>
        <row r="198">
          <cell r="A198">
            <v>845093410</v>
          </cell>
        </row>
        <row r="200">
          <cell r="A200">
            <v>3867188730</v>
          </cell>
        </row>
        <row r="201">
          <cell r="A201">
            <v>4718265770</v>
          </cell>
        </row>
        <row r="202">
          <cell r="A202">
            <v>9137700</v>
          </cell>
        </row>
        <row r="204">
          <cell r="A204">
            <v>490407860</v>
          </cell>
        </row>
        <row r="206">
          <cell r="A206">
            <v>2564945520</v>
          </cell>
        </row>
        <row r="208">
          <cell r="A208">
            <v>668153150</v>
          </cell>
        </row>
        <row r="210">
          <cell r="A210">
            <v>2109721000</v>
          </cell>
        </row>
        <row r="212">
          <cell r="A212">
            <v>406752120</v>
          </cell>
        </row>
        <row r="213">
          <cell r="A213">
            <v>694623240</v>
          </cell>
        </row>
        <row r="214">
          <cell r="A214">
            <v>25918200</v>
          </cell>
        </row>
        <row r="215">
          <cell r="A215">
            <v>37757810</v>
          </cell>
        </row>
        <row r="216">
          <cell r="A216">
            <v>191320620</v>
          </cell>
        </row>
        <row r="217">
          <cell r="A217">
            <v>93688310</v>
          </cell>
        </row>
        <row r="221">
          <cell r="A221">
            <v>1680000</v>
          </cell>
        </row>
        <row r="222">
          <cell r="A222">
            <v>386466290</v>
          </cell>
        </row>
        <row r="223">
          <cell r="A223">
            <v>10208100</v>
          </cell>
        </row>
        <row r="224">
          <cell r="A224">
            <v>636470190</v>
          </cell>
        </row>
        <row r="225">
          <cell r="A225">
            <v>875446230</v>
          </cell>
        </row>
        <row r="226">
          <cell r="A226">
            <v>363970940</v>
          </cell>
        </row>
        <row r="227">
          <cell r="A227">
            <v>42251730</v>
          </cell>
        </row>
        <row r="229">
          <cell r="A229">
            <v>787502420</v>
          </cell>
        </row>
        <row r="231">
          <cell r="A231">
            <v>3242663420</v>
          </cell>
        </row>
        <row r="232">
          <cell r="A232">
            <v>953591450</v>
          </cell>
        </row>
        <row r="233">
          <cell r="A233">
            <v>406881170</v>
          </cell>
        </row>
        <row r="234">
          <cell r="A234">
            <v>10837689720</v>
          </cell>
        </row>
        <row r="235">
          <cell r="A235">
            <v>567709090</v>
          </cell>
        </row>
        <row r="236">
          <cell r="A236">
            <v>2873594780</v>
          </cell>
        </row>
        <row r="237">
          <cell r="A237">
            <v>69042980</v>
          </cell>
        </row>
        <row r="238">
          <cell r="A238">
            <v>2132349563</v>
          </cell>
        </row>
        <row r="240">
          <cell r="A240">
            <v>272215350</v>
          </cell>
        </row>
        <row r="241">
          <cell r="A241">
            <v>1488456070</v>
          </cell>
        </row>
        <row r="242">
          <cell r="A242">
            <v>2765402270</v>
          </cell>
        </row>
        <row r="244">
          <cell r="A244">
            <v>402549560</v>
          </cell>
        </row>
        <row r="245">
          <cell r="A245">
            <v>312739870</v>
          </cell>
        </row>
        <row r="247">
          <cell r="A247">
            <v>2404608050</v>
          </cell>
        </row>
        <row r="248">
          <cell r="A248">
            <v>600000</v>
          </cell>
        </row>
        <row r="250">
          <cell r="A250">
            <v>311606460</v>
          </cell>
        </row>
        <row r="252">
          <cell r="A252">
            <v>306927420</v>
          </cell>
        </row>
        <row r="254">
          <cell r="A254">
            <v>3252894090</v>
          </cell>
        </row>
        <row r="255">
          <cell r="A255">
            <v>312196900</v>
          </cell>
        </row>
        <row r="256">
          <cell r="A256">
            <v>18052400</v>
          </cell>
        </row>
        <row r="258">
          <cell r="A258">
            <v>347975500</v>
          </cell>
        </row>
        <row r="259">
          <cell r="A259">
            <v>72550150</v>
          </cell>
        </row>
        <row r="261">
          <cell r="A261">
            <v>670178720</v>
          </cell>
        </row>
        <row r="264">
          <cell r="A264">
            <v>166215100</v>
          </cell>
        </row>
        <row r="265">
          <cell r="A265">
            <v>36845250</v>
          </cell>
        </row>
        <row r="266">
          <cell r="A266">
            <v>249453790</v>
          </cell>
        </row>
        <row r="267">
          <cell r="A267">
            <v>138652020</v>
          </cell>
        </row>
        <row r="269">
          <cell r="A269">
            <v>284303230</v>
          </cell>
        </row>
        <row r="270">
          <cell r="A270">
            <v>653973430</v>
          </cell>
        </row>
        <row r="271">
          <cell r="A271">
            <v>4668219230</v>
          </cell>
        </row>
        <row r="273">
          <cell r="A273">
            <v>158400000</v>
          </cell>
        </row>
        <row r="274">
          <cell r="A274">
            <v>177840000</v>
          </cell>
        </row>
        <row r="275">
          <cell r="A275">
            <v>18561400</v>
          </cell>
        </row>
        <row r="276">
          <cell r="A276">
            <v>16600000</v>
          </cell>
        </row>
        <row r="277">
          <cell r="A277">
            <v>64493030</v>
          </cell>
        </row>
        <row r="278">
          <cell r="A278">
            <v>63535500</v>
          </cell>
        </row>
        <row r="279">
          <cell r="A279">
            <v>5200000</v>
          </cell>
        </row>
        <row r="280">
          <cell r="A280">
            <v>8596350</v>
          </cell>
        </row>
        <row r="282">
          <cell r="A282">
            <v>12036905370</v>
          </cell>
        </row>
        <row r="283">
          <cell r="A283">
            <v>21349930</v>
          </cell>
        </row>
        <row r="285">
          <cell r="A285">
            <v>289371040</v>
          </cell>
        </row>
        <row r="287">
          <cell r="A287">
            <v>127027040</v>
          </cell>
        </row>
        <row r="289">
          <cell r="A289">
            <v>103583800</v>
          </cell>
        </row>
        <row r="291">
          <cell r="A291">
            <v>15955640</v>
          </cell>
        </row>
        <row r="292">
          <cell r="A292">
            <v>29650000</v>
          </cell>
        </row>
        <row r="293">
          <cell r="A293">
            <v>1277248330</v>
          </cell>
        </row>
        <row r="295">
          <cell r="A295">
            <v>633140270</v>
          </cell>
        </row>
        <row r="297">
          <cell r="A297">
            <v>966310770</v>
          </cell>
        </row>
        <row r="299">
          <cell r="A299">
            <v>44290140</v>
          </cell>
        </row>
        <row r="300">
          <cell r="E300">
            <v>1778090</v>
          </cell>
        </row>
        <row r="302">
          <cell r="A302">
            <v>462941200</v>
          </cell>
        </row>
        <row r="304">
          <cell r="A304">
            <v>2139325090</v>
          </cell>
        </row>
        <row r="306">
          <cell r="A306">
            <v>763411650</v>
          </cell>
        </row>
        <row r="307">
          <cell r="A307">
            <v>20440624140</v>
          </cell>
        </row>
        <row r="308">
          <cell r="A308">
            <v>12019423740</v>
          </cell>
        </row>
        <row r="309">
          <cell r="A309">
            <v>22090168670</v>
          </cell>
        </row>
        <row r="311">
          <cell r="A311">
            <v>604695500</v>
          </cell>
        </row>
        <row r="313">
          <cell r="A313">
            <v>3949421030</v>
          </cell>
        </row>
        <row r="315">
          <cell r="A315">
            <v>8007200000</v>
          </cell>
        </row>
        <row r="317">
          <cell r="A317">
            <v>74947070</v>
          </cell>
        </row>
        <row r="319">
          <cell r="A319">
            <v>3224710000</v>
          </cell>
        </row>
        <row r="321">
          <cell r="A321">
            <v>68913000</v>
          </cell>
        </row>
        <row r="322">
          <cell r="A322">
            <v>22985000</v>
          </cell>
        </row>
        <row r="323">
          <cell r="A323">
            <v>3711298330</v>
          </cell>
        </row>
        <row r="324">
          <cell r="A324">
            <v>140492000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일반회계"/>
      <sheetName val="기특"/>
      <sheetName val="Sheet3"/>
    </sheetNames>
    <sheetDataSet>
      <sheetData sheetId="0">
        <row r="5">
          <cell r="E5">
            <v>-44210040</v>
          </cell>
          <cell r="K5">
            <v>186497510</v>
          </cell>
        </row>
        <row r="6">
          <cell r="E6">
            <v>-150242110</v>
          </cell>
          <cell r="K6">
            <v>38206260</v>
          </cell>
        </row>
        <row r="7">
          <cell r="E7">
            <v>-4879360</v>
          </cell>
          <cell r="K7">
            <v>160762420</v>
          </cell>
        </row>
        <row r="10">
          <cell r="E10">
            <v>41835590</v>
          </cell>
          <cell r="K10">
            <v>28210650</v>
          </cell>
        </row>
        <row r="11">
          <cell r="E11">
            <v>-15940760</v>
          </cell>
          <cell r="K11">
            <v>14939350</v>
          </cell>
        </row>
        <row r="12">
          <cell r="E12">
            <v>-18408890</v>
          </cell>
          <cell r="K12">
            <v>12622960</v>
          </cell>
        </row>
        <row r="14">
          <cell r="E14">
            <v>-5552870</v>
          </cell>
          <cell r="K14">
            <v>385713120</v>
          </cell>
        </row>
        <row r="15">
          <cell r="E15">
            <v>4389040</v>
          </cell>
        </row>
        <row r="16">
          <cell r="E16">
            <v>1059300</v>
          </cell>
        </row>
        <row r="23">
          <cell r="E23">
            <v>2747800</v>
          </cell>
        </row>
        <row r="24">
          <cell r="E24">
            <v>-1949870</v>
          </cell>
        </row>
        <row r="26">
          <cell r="E26">
            <v>261684770</v>
          </cell>
        </row>
        <row r="29">
          <cell r="E29">
            <v>12485880</v>
          </cell>
        </row>
        <row r="47">
          <cell r="K47">
            <v>301659638395</v>
          </cell>
        </row>
        <row r="54">
          <cell r="E54">
            <v>7901896460</v>
          </cell>
        </row>
        <row r="55">
          <cell r="E55">
            <v>4201982700</v>
          </cell>
          <cell r="K55">
            <v>-3600000000</v>
          </cell>
        </row>
        <row r="56">
          <cell r="E56">
            <v>5052924790</v>
          </cell>
        </row>
        <row r="57">
          <cell r="E57">
            <v>7389240580</v>
          </cell>
        </row>
        <row r="58">
          <cell r="E58">
            <v>4754745920</v>
          </cell>
        </row>
        <row r="59">
          <cell r="E59">
            <v>94297710</v>
          </cell>
        </row>
        <row r="60">
          <cell r="E60">
            <v>2026968000</v>
          </cell>
        </row>
        <row r="61">
          <cell r="E61">
            <v>1768596450</v>
          </cell>
        </row>
        <row r="63">
          <cell r="E63">
            <v>213573200</v>
          </cell>
        </row>
        <row r="64">
          <cell r="E64">
            <v>776760060</v>
          </cell>
        </row>
        <row r="65">
          <cell r="E65">
            <v>2211532510</v>
          </cell>
        </row>
        <row r="66">
          <cell r="E66">
            <v>522987840</v>
          </cell>
        </row>
        <row r="67">
          <cell r="E67">
            <v>1374765870</v>
          </cell>
        </row>
        <row r="68">
          <cell r="E68">
            <v>5259599355</v>
          </cell>
        </row>
        <row r="69">
          <cell r="E69">
            <v>1248694330</v>
          </cell>
        </row>
        <row r="70">
          <cell r="E70">
            <v>558000000</v>
          </cell>
        </row>
        <row r="71">
          <cell r="E71">
            <v>16032000</v>
          </cell>
        </row>
        <row r="72">
          <cell r="E72">
            <v>155603010</v>
          </cell>
        </row>
        <row r="73">
          <cell r="E73">
            <v>38730380</v>
          </cell>
        </row>
        <row r="74">
          <cell r="E74">
            <v>861980</v>
          </cell>
        </row>
        <row r="75">
          <cell r="E75">
            <v>1503513460</v>
          </cell>
        </row>
        <row r="76">
          <cell r="E76">
            <v>2566030</v>
          </cell>
        </row>
        <row r="77">
          <cell r="E77">
            <v>2436371880</v>
          </cell>
        </row>
        <row r="78">
          <cell r="E78">
            <v>2046600980</v>
          </cell>
        </row>
        <row r="80">
          <cell r="E80">
            <v>143197008000</v>
          </cell>
        </row>
        <row r="81">
          <cell r="E81">
            <v>10112061540</v>
          </cell>
        </row>
        <row r="82">
          <cell r="E82">
            <v>64617645000</v>
          </cell>
        </row>
        <row r="83">
          <cell r="E83">
            <v>29486049110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일반회계"/>
      <sheetName val="기타특별회계"/>
      <sheetName val="추가보완사항-ok"/>
    </sheetNames>
    <sheetDataSet>
      <sheetData sheetId="0">
        <row r="6">
          <cell r="E6">
            <v>93000000000</v>
          </cell>
          <cell r="G6">
            <v>82000000000</v>
          </cell>
        </row>
        <row r="11">
          <cell r="E11">
            <v>812375170</v>
          </cell>
          <cell r="G11">
            <v>812375170</v>
          </cell>
        </row>
        <row r="13">
          <cell r="E13">
            <v>487254000</v>
          </cell>
          <cell r="G13">
            <v>856762620</v>
          </cell>
        </row>
        <row r="14">
          <cell r="E14">
            <v>369508620</v>
          </cell>
        </row>
        <row r="17">
          <cell r="E17">
            <v>67630</v>
          </cell>
          <cell r="G17">
            <v>67630</v>
          </cell>
        </row>
        <row r="20">
          <cell r="E20">
            <v>65000000000</v>
          </cell>
          <cell r="G20">
            <v>71000000000</v>
          </cell>
        </row>
        <row r="21">
          <cell r="E21">
            <v>6000000000</v>
          </cell>
        </row>
        <row r="23">
          <cell r="E23">
            <v>38873150</v>
          </cell>
          <cell r="G23">
            <v>38873150</v>
          </cell>
        </row>
        <row r="26">
          <cell r="G26">
            <v>113913605</v>
          </cell>
        </row>
        <row r="27">
          <cell r="G27">
            <v>28942780</v>
          </cell>
        </row>
        <row r="28">
          <cell r="G28">
            <v>191409066</v>
          </cell>
        </row>
        <row r="29">
          <cell r="G29">
            <v>33789161</v>
          </cell>
        </row>
        <row r="30">
          <cell r="G30">
            <v>13914578</v>
          </cell>
        </row>
        <row r="31">
          <cell r="G31">
            <v>13101298</v>
          </cell>
        </row>
        <row r="35">
          <cell r="E35">
            <v>490727527</v>
          </cell>
          <cell r="G35">
            <v>495135631</v>
          </cell>
        </row>
        <row r="37">
          <cell r="E37">
            <v>3151689792</v>
          </cell>
          <cell r="G37">
            <v>3147281688</v>
          </cell>
        </row>
        <row r="45">
          <cell r="E45">
            <v>509121</v>
          </cell>
          <cell r="G45">
            <v>742021</v>
          </cell>
        </row>
        <row r="46">
          <cell r="E46">
            <v>121064</v>
          </cell>
        </row>
        <row r="47">
          <cell r="E47">
            <v>111836</v>
          </cell>
        </row>
        <row r="50">
          <cell r="E50">
            <v>28596</v>
          </cell>
          <cell r="G50">
            <v>28596</v>
          </cell>
        </row>
        <row r="51">
          <cell r="E51">
            <v>3419029</v>
          </cell>
          <cell r="G51">
            <v>3419029</v>
          </cell>
        </row>
        <row r="52">
          <cell r="E52">
            <v>5035</v>
          </cell>
          <cell r="G52">
            <v>5035</v>
          </cell>
        </row>
        <row r="53">
          <cell r="E53">
            <v>492165957</v>
          </cell>
          <cell r="G53">
            <v>492165957</v>
          </cell>
        </row>
        <row r="54">
          <cell r="E54">
            <v>114580</v>
          </cell>
          <cell r="G54">
            <v>114580</v>
          </cell>
        </row>
        <row r="57">
          <cell r="G57">
            <v>293956637</v>
          </cell>
        </row>
        <row r="60">
          <cell r="E60">
            <v>1065230730</v>
          </cell>
          <cell r="G60">
            <v>97134286</v>
          </cell>
        </row>
        <row r="61">
          <cell r="G61">
            <v>968096444</v>
          </cell>
        </row>
        <row r="63">
          <cell r="E63">
            <v>94882550</v>
          </cell>
          <cell r="G63">
            <v>94882550</v>
          </cell>
        </row>
        <row r="67">
          <cell r="E67">
            <v>4052025</v>
          </cell>
          <cell r="G67">
            <v>4052025</v>
          </cell>
        </row>
        <row r="70">
          <cell r="E70">
            <v>3600000000</v>
          </cell>
          <cell r="G70">
            <v>3600000000</v>
          </cell>
        </row>
        <row r="73">
          <cell r="E73">
            <v>7000</v>
          </cell>
        </row>
        <row r="78">
          <cell r="E78">
            <v>47660910</v>
          </cell>
          <cell r="G78">
            <v>47660910</v>
          </cell>
        </row>
        <row r="81">
          <cell r="E81">
            <v>836347600</v>
          </cell>
          <cell r="G81">
            <v>1277673630</v>
          </cell>
        </row>
        <row r="82">
          <cell r="E82">
            <v>441326030</v>
          </cell>
        </row>
        <row r="85">
          <cell r="E85">
            <v>1023258</v>
          </cell>
          <cell r="G85">
            <v>1023258</v>
          </cell>
        </row>
        <row r="91">
          <cell r="G91">
            <v>146100366269</v>
          </cell>
        </row>
        <row r="97">
          <cell r="E97">
            <v>2330900000</v>
          </cell>
          <cell r="G97">
            <v>2330900000</v>
          </cell>
        </row>
        <row r="100">
          <cell r="E100">
            <v>14791116</v>
          </cell>
          <cell r="G100">
            <v>14791116</v>
          </cell>
        </row>
        <row r="106">
          <cell r="E106">
            <v>4386500</v>
          </cell>
          <cell r="G106">
            <v>4386500</v>
          </cell>
        </row>
        <row r="109">
          <cell r="E109">
            <v>888397773</v>
          </cell>
          <cell r="G109">
            <v>888397773</v>
          </cell>
        </row>
        <row r="115">
          <cell r="G115">
            <v>137000000</v>
          </cell>
        </row>
        <row r="120">
          <cell r="E120">
            <v>322681510</v>
          </cell>
          <cell r="G120">
            <v>15540369</v>
          </cell>
        </row>
        <row r="123">
          <cell r="E123">
            <v>188164002</v>
          </cell>
        </row>
        <row r="126">
          <cell r="E126">
            <v>95352129</v>
          </cell>
          <cell r="G126">
            <v>117799540</v>
          </cell>
        </row>
        <row r="127">
          <cell r="E127">
            <v>22447411</v>
          </cell>
        </row>
        <row r="129">
          <cell r="E129">
            <v>88373989</v>
          </cell>
          <cell r="G129">
            <v>88373989</v>
          </cell>
        </row>
        <row r="132">
          <cell r="E132">
            <v>64536302</v>
          </cell>
          <cell r="G132">
            <v>64536302</v>
          </cell>
        </row>
        <row r="134">
          <cell r="E134">
            <v>68423273</v>
          </cell>
          <cell r="G134">
            <v>68423273</v>
          </cell>
        </row>
        <row r="136">
          <cell r="G136">
            <v>0</v>
          </cell>
        </row>
        <row r="138">
          <cell r="E138">
            <v>4</v>
          </cell>
        </row>
        <row r="142">
          <cell r="E142">
            <v>1778090</v>
          </cell>
          <cell r="G142">
            <v>1778090</v>
          </cell>
        </row>
        <row r="152">
          <cell r="E152">
            <v>773000</v>
          </cell>
        </row>
        <row r="153">
          <cell r="E153">
            <v>5000</v>
          </cell>
        </row>
        <row r="169">
          <cell r="E169">
            <v>7903500</v>
          </cell>
          <cell r="G169">
            <v>7885500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미수세금"/>
      <sheetName val="미수세금대손충당금"/>
      <sheetName val="미수세금(참고)"/>
      <sheetName val="미수세금대손충당금(참고)"/>
    </sheetNames>
    <sheetDataSet>
      <sheetData sheetId="1">
        <row r="10">
          <cell r="O10">
            <v>113913604.93508443</v>
          </cell>
        </row>
        <row r="11">
          <cell r="O11">
            <v>28942780.491966296</v>
          </cell>
        </row>
        <row r="12">
          <cell r="O12">
            <v>191409066.14705354</v>
          </cell>
        </row>
        <row r="13">
          <cell r="O13">
            <v>33789161.228259265</v>
          </cell>
        </row>
        <row r="14">
          <cell r="O14">
            <v>13914577.91910531</v>
          </cell>
        </row>
        <row r="15">
          <cell r="O15">
            <v>13101298.487978484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감가상각 및 무형자산 상각"/>
    </sheetNames>
    <sheetDataSet>
      <sheetData sheetId="1">
        <row r="8">
          <cell r="J8">
            <v>785023402</v>
          </cell>
        </row>
        <row r="9">
          <cell r="J9">
            <v>53718494</v>
          </cell>
        </row>
        <row r="10">
          <cell r="J10">
            <v>49418256</v>
          </cell>
        </row>
        <row r="11">
          <cell r="J11">
            <v>283213281</v>
          </cell>
        </row>
        <row r="12">
          <cell r="J12">
            <v>1181181225</v>
          </cell>
        </row>
        <row r="16">
          <cell r="J16">
            <v>28843803</v>
          </cell>
        </row>
        <row r="17">
          <cell r="J17">
            <v>146526463</v>
          </cell>
        </row>
        <row r="18">
          <cell r="J18">
            <v>0</v>
          </cell>
        </row>
        <row r="21">
          <cell r="J21">
            <v>315768349</v>
          </cell>
        </row>
        <row r="22">
          <cell r="J22">
            <v>375766131</v>
          </cell>
        </row>
        <row r="23">
          <cell r="J23">
            <v>171678527</v>
          </cell>
        </row>
        <row r="24">
          <cell r="J24">
            <v>196243637</v>
          </cell>
        </row>
        <row r="26">
          <cell r="J26">
            <v>217276957</v>
          </cell>
        </row>
        <row r="27">
          <cell r="J27">
            <v>546842028</v>
          </cell>
        </row>
        <row r="28">
          <cell r="J28">
            <v>702391810</v>
          </cell>
        </row>
        <row r="29">
          <cell r="J29">
            <v>9509879</v>
          </cell>
        </row>
        <row r="31">
          <cell r="J31">
            <v>1170704404</v>
          </cell>
        </row>
        <row r="33">
          <cell r="J33">
            <v>355295</v>
          </cell>
        </row>
        <row r="36">
          <cell r="J36">
            <v>544548379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showZeros="0" tabSelected="1" zoomScale="80" zoomScaleNormal="80" workbookViewId="0" topLeftCell="A317">
      <selection activeCell="D346" sqref="D346"/>
    </sheetView>
  </sheetViews>
  <sheetFormatPr defaultColWidth="8.88671875" defaultRowHeight="13.5"/>
  <cols>
    <col min="1" max="1" width="4.4453125" style="0" customWidth="1"/>
    <col min="2" max="2" width="4.6640625" style="0" customWidth="1"/>
    <col min="3" max="3" width="25.6640625" style="0" customWidth="1"/>
    <col min="4" max="4" width="22.99609375" style="30" bestFit="1" customWidth="1"/>
    <col min="5" max="5" width="24.21484375" style="0" bestFit="1" customWidth="1"/>
    <col min="6" max="6" width="4.88671875" style="0" customWidth="1"/>
    <col min="7" max="7" width="0" style="0" hidden="1" customWidth="1"/>
    <col min="8" max="8" width="13.99609375" style="0" hidden="1" customWidth="1"/>
    <col min="9" max="9" width="14.5546875" style="0" hidden="1" customWidth="1"/>
    <col min="10" max="10" width="0" style="0" hidden="1" customWidth="1"/>
  </cols>
  <sheetData>
    <row r="1" spans="1:5" s="148" customFormat="1" ht="23.25">
      <c r="A1" s="199" t="s">
        <v>624</v>
      </c>
      <c r="B1" s="199"/>
      <c r="C1" s="199"/>
      <c r="D1" s="199"/>
      <c r="E1" s="199"/>
    </row>
    <row r="2" spans="1:5" s="148" customFormat="1" ht="23.25">
      <c r="A2" s="156"/>
      <c r="B2" s="155"/>
      <c r="C2" s="157"/>
      <c r="D2" s="158"/>
      <c r="E2" s="157"/>
    </row>
    <row r="3" spans="1:5" s="148" customFormat="1" ht="14.25">
      <c r="A3" s="200" t="s">
        <v>444</v>
      </c>
      <c r="B3" s="200"/>
      <c r="C3" s="200"/>
      <c r="D3" s="200"/>
      <c r="E3" s="200"/>
    </row>
    <row r="4" spans="1:5" s="153" customFormat="1" ht="13.5" thickBot="1">
      <c r="A4" s="150" t="s">
        <v>632</v>
      </c>
      <c r="B4" s="150"/>
      <c r="C4" s="150"/>
      <c r="D4" s="151"/>
      <c r="E4" s="8" t="s">
        <v>19</v>
      </c>
    </row>
    <row r="5" spans="1:5" s="153" customFormat="1" ht="14.25" customHeight="1">
      <c r="A5" s="201" t="s">
        <v>9</v>
      </c>
      <c r="B5" s="202"/>
      <c r="C5" s="203"/>
      <c r="D5" s="187" t="s">
        <v>33</v>
      </c>
      <c r="E5" s="188"/>
    </row>
    <row r="6" spans="1:8" s="153" customFormat="1" ht="15" customHeight="1">
      <c r="A6" s="184"/>
      <c r="B6" s="185"/>
      <c r="C6" s="186"/>
      <c r="D6" s="189"/>
      <c r="E6" s="190"/>
      <c r="F6" s="154"/>
      <c r="G6" s="154"/>
      <c r="H6" s="154"/>
    </row>
    <row r="7" spans="1:8" s="5" customFormat="1" ht="7.5" customHeight="1">
      <c r="A7" s="37"/>
      <c r="B7" s="38"/>
      <c r="C7" s="39"/>
      <c r="D7" s="78"/>
      <c r="E7" s="46"/>
      <c r="F7" s="4"/>
      <c r="G7" s="4"/>
      <c r="H7" s="4"/>
    </row>
    <row r="8" spans="1:8" s="5" customFormat="1" ht="12">
      <c r="A8" s="191" t="s">
        <v>20</v>
      </c>
      <c r="B8" s="192"/>
      <c r="C8" s="193"/>
      <c r="D8" s="79"/>
      <c r="E8" s="53"/>
      <c r="F8" s="4"/>
      <c r="G8" s="4"/>
      <c r="H8" s="4"/>
    </row>
    <row r="9" spans="1:8" s="5" customFormat="1" ht="15.75" customHeight="1">
      <c r="A9" s="194" t="s">
        <v>21</v>
      </c>
      <c r="B9" s="195"/>
      <c r="C9" s="196"/>
      <c r="D9" s="7" t="s">
        <v>42</v>
      </c>
      <c r="E9" s="87">
        <f>D10+D13+D15+D33+D51+D67+D96+D100+D83+D92</f>
        <v>75902064312</v>
      </c>
      <c r="F9" s="4"/>
      <c r="G9" s="4"/>
      <c r="H9" s="4"/>
    </row>
    <row r="10" spans="1:8" s="132" customFormat="1" ht="15.75" customHeight="1">
      <c r="A10" s="128"/>
      <c r="B10" s="197" t="s">
        <v>34</v>
      </c>
      <c r="C10" s="198"/>
      <c r="D10" s="129">
        <f>D11+D12</f>
        <v>3937845156</v>
      </c>
      <c r="E10" s="130"/>
      <c r="F10" s="131"/>
      <c r="G10" s="131"/>
      <c r="H10" s="131"/>
    </row>
    <row r="11" spans="1:8" s="5" customFormat="1" ht="15.75" customHeight="1">
      <c r="A11" s="9"/>
      <c r="B11" s="43"/>
      <c r="C11" s="44" t="s">
        <v>35</v>
      </c>
      <c r="D11" s="34">
        <f>-'[1]일반회계'!$E$3+'[2]일반회계'!$K$47+'[3]일반회계'!$E$6+'[3]일반회계'!$E$11-'[3]일반회계'!$G$13-'[3]일반회계'!$G$20</f>
        <v>3937845156</v>
      </c>
      <c r="E11" s="88"/>
      <c r="F11" s="4"/>
      <c r="G11" s="4"/>
      <c r="H11" s="167">
        <f>D11+D14+D112</f>
        <v>74937845156</v>
      </c>
    </row>
    <row r="12" spans="1:8" s="5" customFormat="1" ht="15.75" customHeight="1" hidden="1">
      <c r="A12" s="9"/>
      <c r="B12" s="43"/>
      <c r="C12" s="44" t="s">
        <v>633</v>
      </c>
      <c r="D12" s="34">
        <f>-'[1]일반회계'!$E$4+'[3]일반회계'!$E$17</f>
        <v>0</v>
      </c>
      <c r="E12" s="88"/>
      <c r="F12" s="4"/>
      <c r="G12" s="4"/>
      <c r="H12" s="4"/>
    </row>
    <row r="13" spans="1:8" s="132" customFormat="1" ht="15.75" customHeight="1">
      <c r="A13" s="128"/>
      <c r="B13" s="197" t="s">
        <v>41</v>
      </c>
      <c r="C13" s="198"/>
      <c r="D13" s="140">
        <f>D14</f>
        <v>65000000000</v>
      </c>
      <c r="E13" s="130"/>
      <c r="F13" s="131"/>
      <c r="G13" s="131"/>
      <c r="H13" s="131"/>
    </row>
    <row r="14" spans="1:9" s="5" customFormat="1" ht="15.75" customHeight="1">
      <c r="A14" s="9"/>
      <c r="B14" s="43"/>
      <c r="C14" s="44" t="s">
        <v>41</v>
      </c>
      <c r="D14" s="33">
        <f>'[1]일반회계'!$A$6-'[3]일반회계'!$G$6+'[3]일반회계'!$E$20</f>
        <v>65000000000</v>
      </c>
      <c r="E14" s="88"/>
      <c r="F14" s="4"/>
      <c r="G14" s="4"/>
      <c r="H14" s="4"/>
      <c r="I14" s="45">
        <f>D11+D14+D112</f>
        <v>74937845156</v>
      </c>
    </row>
    <row r="15" spans="1:8" s="132" customFormat="1" ht="15.75" customHeight="1">
      <c r="A15" s="128"/>
      <c r="B15" s="197" t="s">
        <v>36</v>
      </c>
      <c r="C15" s="198"/>
      <c r="D15" s="133">
        <f>SUM(D16:D32)</f>
        <v>2236653850</v>
      </c>
      <c r="E15" s="130"/>
      <c r="F15" s="131"/>
      <c r="G15" s="131"/>
      <c r="H15" s="131"/>
    </row>
    <row r="16" spans="1:8" s="132" customFormat="1" ht="15.75" customHeight="1" hidden="1">
      <c r="A16" s="128"/>
      <c r="B16" s="42"/>
      <c r="C16" s="44" t="s">
        <v>446</v>
      </c>
      <c r="D16" s="133"/>
      <c r="E16" s="130"/>
      <c r="F16" s="131"/>
      <c r="G16" s="131"/>
      <c r="H16" s="131"/>
    </row>
    <row r="17" spans="1:8" s="132" customFormat="1" ht="15.75" customHeight="1" hidden="1">
      <c r="A17" s="128"/>
      <c r="B17" s="42"/>
      <c r="C17" s="44" t="s">
        <v>447</v>
      </c>
      <c r="D17" s="133"/>
      <c r="E17" s="130"/>
      <c r="F17" s="131"/>
      <c r="G17" s="131"/>
      <c r="H17" s="131"/>
    </row>
    <row r="18" spans="1:8" s="132" customFormat="1" ht="15.75" customHeight="1" hidden="1">
      <c r="A18" s="128"/>
      <c r="B18" s="42"/>
      <c r="C18" s="44" t="s">
        <v>448</v>
      </c>
      <c r="D18" s="133"/>
      <c r="E18" s="130"/>
      <c r="F18" s="131"/>
      <c r="G18" s="131"/>
      <c r="H18" s="131"/>
    </row>
    <row r="19" spans="1:8" s="5" customFormat="1" ht="15.75" customHeight="1">
      <c r="A19" s="9"/>
      <c r="B19" s="43"/>
      <c r="C19" s="44" t="s">
        <v>375</v>
      </c>
      <c r="D19" s="33">
        <f>'[1]일반회계'!$A$8+'[2]일반회계'!$E$5</f>
        <v>483033640</v>
      </c>
      <c r="E19" s="88"/>
      <c r="F19" s="4"/>
      <c r="G19" s="4"/>
      <c r="H19" s="4"/>
    </row>
    <row r="20" spans="1:8" s="5" customFormat="1" ht="15.75" customHeight="1">
      <c r="A20" s="9"/>
      <c r="B20" s="43"/>
      <c r="C20" s="44" t="s">
        <v>376</v>
      </c>
      <c r="D20" s="33">
        <f>'[1]일반회계'!$A$9+'[2]일반회계'!$E$6</f>
        <v>372260060</v>
      </c>
      <c r="E20" s="88"/>
      <c r="F20" s="4"/>
      <c r="G20" s="4"/>
      <c r="H20" s="4"/>
    </row>
    <row r="21" spans="1:8" s="5" customFormat="1" ht="15.75" customHeight="1">
      <c r="A21" s="9"/>
      <c r="B21" s="43"/>
      <c r="C21" s="44" t="s">
        <v>377</v>
      </c>
      <c r="D21" s="33">
        <f>'[1]일반회계'!$A$10+'[2]일반회계'!$E$7</f>
        <v>1151214340</v>
      </c>
      <c r="E21" s="88"/>
      <c r="F21" s="4"/>
      <c r="G21" s="4"/>
      <c r="H21" s="4"/>
    </row>
    <row r="22" spans="1:8" s="5" customFormat="1" ht="15.75" customHeight="1" hidden="1">
      <c r="A22" s="9"/>
      <c r="B22" s="43"/>
      <c r="C22" s="44" t="s">
        <v>449</v>
      </c>
      <c r="D22" s="33"/>
      <c r="E22" s="88"/>
      <c r="F22" s="4"/>
      <c r="G22" s="4"/>
      <c r="H22" s="4"/>
    </row>
    <row r="23" spans="1:8" s="5" customFormat="1" ht="15.75" customHeight="1" hidden="1">
      <c r="A23" s="9"/>
      <c r="B23" s="43"/>
      <c r="C23" s="44" t="s">
        <v>450</v>
      </c>
      <c r="D23" s="33"/>
      <c r="E23" s="88"/>
      <c r="F23" s="4"/>
      <c r="G23" s="4"/>
      <c r="H23" s="4"/>
    </row>
    <row r="24" spans="1:8" s="5" customFormat="1" ht="15.75" customHeight="1" hidden="1">
      <c r="A24" s="9"/>
      <c r="B24" s="43"/>
      <c r="C24" s="44" t="s">
        <v>451</v>
      </c>
      <c r="D24" s="33"/>
      <c r="E24" s="88"/>
      <c r="F24" s="4"/>
      <c r="G24" s="4"/>
      <c r="H24" s="4"/>
    </row>
    <row r="25" spans="1:8" s="5" customFormat="1" ht="15.75" customHeight="1" hidden="1">
      <c r="A25" s="9"/>
      <c r="B25" s="43"/>
      <c r="C25" s="44" t="s">
        <v>452</v>
      </c>
      <c r="D25" s="33"/>
      <c r="E25" s="88"/>
      <c r="F25" s="4"/>
      <c r="G25" s="4"/>
      <c r="H25" s="4"/>
    </row>
    <row r="26" spans="1:8" s="5" customFormat="1" ht="15.75" customHeight="1">
      <c r="A26" s="9"/>
      <c r="B26" s="43"/>
      <c r="C26" s="44" t="s">
        <v>380</v>
      </c>
      <c r="D26" s="33">
        <f>'[2]일반회계'!$E$10</f>
        <v>41835590</v>
      </c>
      <c r="E26" s="88"/>
      <c r="F26" s="4"/>
      <c r="G26" s="4"/>
      <c r="H26" s="4"/>
    </row>
    <row r="27" spans="1:8" s="5" customFormat="1" ht="15.75" customHeight="1" hidden="1">
      <c r="A27" s="9"/>
      <c r="B27" s="43"/>
      <c r="C27" s="44" t="s">
        <v>453</v>
      </c>
      <c r="D27" s="33"/>
      <c r="E27" s="88"/>
      <c r="F27" s="4"/>
      <c r="G27" s="4"/>
      <c r="H27" s="4"/>
    </row>
    <row r="28" spans="1:8" s="5" customFormat="1" ht="15.75" customHeight="1">
      <c r="A28" s="9"/>
      <c r="B28" s="43"/>
      <c r="C28" s="44" t="s">
        <v>378</v>
      </c>
      <c r="D28" s="33">
        <f>'[1]일반회계'!$A$11+'[2]일반회계'!$E$11</f>
        <v>170909170</v>
      </c>
      <c r="E28" s="88"/>
      <c r="F28" s="4"/>
      <c r="G28" s="4"/>
      <c r="H28" s="4"/>
    </row>
    <row r="29" spans="1:8" s="5" customFormat="1" ht="15.75" customHeight="1" hidden="1">
      <c r="A29" s="9"/>
      <c r="B29" s="43"/>
      <c r="C29" s="44" t="s">
        <v>454</v>
      </c>
      <c r="D29" s="33"/>
      <c r="E29" s="88"/>
      <c r="F29" s="4"/>
      <c r="G29" s="4"/>
      <c r="H29" s="4"/>
    </row>
    <row r="30" spans="1:8" s="5" customFormat="1" ht="15.75" customHeight="1">
      <c r="A30" s="9"/>
      <c r="B30" s="43"/>
      <c r="C30" s="44" t="s">
        <v>379</v>
      </c>
      <c r="D30" s="33">
        <f>'[1]일반회계'!$A$12+'[2]일반회계'!$E$12</f>
        <v>17401050</v>
      </c>
      <c r="E30" s="88"/>
      <c r="F30" s="4"/>
      <c r="G30" s="4"/>
      <c r="H30" s="4"/>
    </row>
    <row r="31" spans="1:8" s="5" customFormat="1" ht="15.75" customHeight="1" hidden="1">
      <c r="A31" s="9"/>
      <c r="B31" s="43"/>
      <c r="C31" s="44" t="s">
        <v>455</v>
      </c>
      <c r="D31" s="33"/>
      <c r="E31" s="88"/>
      <c r="F31" s="4"/>
      <c r="G31" s="4"/>
      <c r="H31" s="4"/>
    </row>
    <row r="32" spans="1:8" s="5" customFormat="1" ht="15.75" customHeight="1" hidden="1">
      <c r="A32" s="9"/>
      <c r="B32" s="43"/>
      <c r="C32" s="44" t="s">
        <v>456</v>
      </c>
      <c r="D32" s="33"/>
      <c r="E32" s="88"/>
      <c r="F32" s="4"/>
      <c r="G32" s="4"/>
      <c r="H32" s="4"/>
    </row>
    <row r="33" spans="1:8" s="132" customFormat="1" ht="15.75" customHeight="1">
      <c r="A33" s="128"/>
      <c r="B33" s="197" t="s">
        <v>37</v>
      </c>
      <c r="C33" s="198"/>
      <c r="D33" s="133">
        <f>SUM(D34:D50)</f>
        <v>-304326762</v>
      </c>
      <c r="E33" s="56"/>
      <c r="F33" s="131"/>
      <c r="G33" s="131"/>
      <c r="H33" s="131"/>
    </row>
    <row r="34" spans="1:8" s="132" customFormat="1" ht="15.75" customHeight="1" hidden="1">
      <c r="A34" s="128"/>
      <c r="B34" s="42"/>
      <c r="C34" s="44" t="s">
        <v>457</v>
      </c>
      <c r="D34" s="133"/>
      <c r="E34" s="56"/>
      <c r="F34" s="131"/>
      <c r="G34" s="131"/>
      <c r="H34" s="131"/>
    </row>
    <row r="35" spans="1:8" s="132" customFormat="1" ht="15.75" customHeight="1" hidden="1">
      <c r="A35" s="128"/>
      <c r="B35" s="42"/>
      <c r="C35" s="44" t="s">
        <v>458</v>
      </c>
      <c r="D35" s="133"/>
      <c r="E35" s="56"/>
      <c r="F35" s="131"/>
      <c r="G35" s="131"/>
      <c r="H35" s="131"/>
    </row>
    <row r="36" spans="1:8" s="132" customFormat="1" ht="15.75" customHeight="1" hidden="1">
      <c r="A36" s="128"/>
      <c r="B36" s="42"/>
      <c r="C36" s="44" t="s">
        <v>459</v>
      </c>
      <c r="D36" s="133"/>
      <c r="E36" s="56"/>
      <c r="F36" s="131"/>
      <c r="G36" s="131"/>
      <c r="H36" s="131"/>
    </row>
    <row r="37" spans="1:10" s="5" customFormat="1" ht="15.75" customHeight="1">
      <c r="A37" s="9"/>
      <c r="B37" s="43"/>
      <c r="C37" s="44" t="s">
        <v>381</v>
      </c>
      <c r="D37" s="6">
        <f>-'[1]일반회계'!$E$14+'[2]일반회계'!$K$5-'[3]일반회계'!$G$26</f>
        <v>-157666550</v>
      </c>
      <c r="E37" s="54"/>
      <c r="F37" s="4"/>
      <c r="G37" s="179">
        <f>D37/D19</f>
        <v>-0.3264090467901987</v>
      </c>
      <c r="H37" s="4"/>
      <c r="J37" s="183">
        <f>D37/D19</f>
        <v>-0.3264090467901987</v>
      </c>
    </row>
    <row r="38" spans="1:10" s="5" customFormat="1" ht="15.75" customHeight="1">
      <c r="A38" s="9"/>
      <c r="B38" s="43"/>
      <c r="C38" s="44" t="s">
        <v>382</v>
      </c>
      <c r="D38" s="6">
        <f>-'[1]일반회계'!$E$15+'[2]일반회계'!$K$6-'[3]일반회계'!$G$27</f>
        <v>-25187882</v>
      </c>
      <c r="E38" s="54"/>
      <c r="F38" s="4"/>
      <c r="G38" s="179">
        <f aca="true" t="shared" si="0" ref="G38:G50">D38/D20</f>
        <v>-0.06766205861568926</v>
      </c>
      <c r="H38" s="4"/>
      <c r="J38" s="183">
        <f aca="true" t="shared" si="1" ref="J38:J48">D38/D20</f>
        <v>-0.06766205861568926</v>
      </c>
    </row>
    <row r="39" spans="1:10" s="5" customFormat="1" ht="15.75" customHeight="1">
      <c r="A39" s="9"/>
      <c r="B39" s="43"/>
      <c r="C39" s="44" t="s">
        <v>383</v>
      </c>
      <c r="D39" s="6">
        <f>-'[1]일반회계'!$E$16+'[2]일반회계'!$K$7-'[3]일반회계'!$G$28</f>
        <v>-101963726</v>
      </c>
      <c r="E39" s="54"/>
      <c r="F39" s="4"/>
      <c r="G39" s="179">
        <f t="shared" si="0"/>
        <v>-0.08857058364995697</v>
      </c>
      <c r="H39" s="4"/>
      <c r="J39" s="183">
        <f t="shared" si="1"/>
        <v>-0.08857058364995697</v>
      </c>
    </row>
    <row r="40" spans="1:10" s="5" customFormat="1" ht="15.75" customHeight="1" hidden="1">
      <c r="A40" s="9"/>
      <c r="B40" s="43"/>
      <c r="C40" s="44" t="s">
        <v>460</v>
      </c>
      <c r="D40" s="6"/>
      <c r="E40" s="54"/>
      <c r="F40" s="4"/>
      <c r="G40" s="179" t="e">
        <f t="shared" si="0"/>
        <v>#DIV/0!</v>
      </c>
      <c r="H40" s="4"/>
      <c r="J40" s="183" t="e">
        <f t="shared" si="1"/>
        <v>#DIV/0!</v>
      </c>
    </row>
    <row r="41" spans="1:10" s="5" customFormat="1" ht="15.75" customHeight="1" hidden="1">
      <c r="A41" s="9"/>
      <c r="B41" s="43"/>
      <c r="C41" s="44" t="s">
        <v>461</v>
      </c>
      <c r="D41" s="6"/>
      <c r="E41" s="54"/>
      <c r="F41" s="4"/>
      <c r="G41" s="179" t="e">
        <f t="shared" si="0"/>
        <v>#DIV/0!</v>
      </c>
      <c r="H41" s="4"/>
      <c r="J41" s="183" t="e">
        <f t="shared" si="1"/>
        <v>#DIV/0!</v>
      </c>
    </row>
    <row r="42" spans="1:10" s="5" customFormat="1" ht="15.75" customHeight="1" hidden="1">
      <c r="A42" s="9"/>
      <c r="B42" s="43"/>
      <c r="C42" s="44" t="s">
        <v>462</v>
      </c>
      <c r="D42" s="6"/>
      <c r="E42" s="54"/>
      <c r="F42" s="4"/>
      <c r="G42" s="179" t="e">
        <f t="shared" si="0"/>
        <v>#DIV/0!</v>
      </c>
      <c r="H42" s="4"/>
      <c r="J42" s="183" t="e">
        <f t="shared" si="1"/>
        <v>#DIV/0!</v>
      </c>
    </row>
    <row r="43" spans="1:10" s="5" customFormat="1" ht="15.75" customHeight="1" hidden="1">
      <c r="A43" s="9"/>
      <c r="B43" s="43"/>
      <c r="C43" s="44" t="s">
        <v>463</v>
      </c>
      <c r="D43" s="6"/>
      <c r="E43" s="54"/>
      <c r="F43" s="4"/>
      <c r="G43" s="179" t="e">
        <f t="shared" si="0"/>
        <v>#DIV/0!</v>
      </c>
      <c r="H43" s="4"/>
      <c r="J43" s="183" t="e">
        <f t="shared" si="1"/>
        <v>#DIV/0!</v>
      </c>
    </row>
    <row r="44" spans="1:10" s="5" customFormat="1" ht="15.75" customHeight="1">
      <c r="A44" s="9"/>
      <c r="B44" s="43"/>
      <c r="C44" s="44" t="s">
        <v>384</v>
      </c>
      <c r="D44" s="6">
        <f>'[2]일반회계'!$K$10-'[3]일반회계'!$G$29</f>
        <v>-5578511</v>
      </c>
      <c r="E44" s="54"/>
      <c r="F44" s="4"/>
      <c r="G44" s="179">
        <f t="shared" si="0"/>
        <v>-0.1333436674372227</v>
      </c>
      <c r="H44" s="4"/>
      <c r="J44" s="183">
        <f t="shared" si="1"/>
        <v>-0.1333436674372227</v>
      </c>
    </row>
    <row r="45" spans="1:10" s="5" customFormat="1" ht="15.75" customHeight="1" hidden="1">
      <c r="A45" s="9"/>
      <c r="B45" s="43"/>
      <c r="C45" s="44" t="s">
        <v>464</v>
      </c>
      <c r="D45" s="6"/>
      <c r="E45" s="54"/>
      <c r="F45" s="4"/>
      <c r="G45" s="179" t="e">
        <f t="shared" si="0"/>
        <v>#DIV/0!</v>
      </c>
      <c r="H45" s="4"/>
      <c r="J45" s="183" t="e">
        <f t="shared" si="1"/>
        <v>#DIV/0!</v>
      </c>
    </row>
    <row r="46" spans="1:10" s="5" customFormat="1" ht="15.75" customHeight="1">
      <c r="A46" s="9"/>
      <c r="B46" s="43"/>
      <c r="C46" s="44" t="s">
        <v>385</v>
      </c>
      <c r="D46" s="6">
        <f>-'[1]일반회계'!$E$17+'[2]일반회계'!$K$11-'[3]일반회계'!$G$30</f>
        <v>-11105901</v>
      </c>
      <c r="E46" s="54"/>
      <c r="F46" s="4"/>
      <c r="G46" s="179">
        <f t="shared" si="0"/>
        <v>-0.06498130556716178</v>
      </c>
      <c r="H46" s="4"/>
      <c r="J46" s="183">
        <f t="shared" si="1"/>
        <v>-0.06498130556716178</v>
      </c>
    </row>
    <row r="47" spans="1:10" s="5" customFormat="1" ht="15.75" customHeight="1" hidden="1">
      <c r="A47" s="9"/>
      <c r="B47" s="43"/>
      <c r="C47" s="44" t="s">
        <v>465</v>
      </c>
      <c r="D47" s="6"/>
      <c r="E47" s="54"/>
      <c r="F47" s="4"/>
      <c r="G47" s="179" t="e">
        <f t="shared" si="0"/>
        <v>#DIV/0!</v>
      </c>
      <c r="H47" s="4"/>
      <c r="J47" s="183" t="e">
        <f t="shared" si="1"/>
        <v>#DIV/0!</v>
      </c>
    </row>
    <row r="48" spans="1:10" s="5" customFormat="1" ht="15.75" customHeight="1">
      <c r="A48" s="9"/>
      <c r="B48" s="43"/>
      <c r="C48" s="44" t="s">
        <v>386</v>
      </c>
      <c r="D48" s="6">
        <f>-'[1]일반회계'!$E$18+'[2]일반회계'!$K$12-'[3]일반회계'!$G$31</f>
        <v>-2824192</v>
      </c>
      <c r="E48" s="54"/>
      <c r="F48" s="4"/>
      <c r="G48" s="179">
        <f t="shared" si="0"/>
        <v>-0.16230009108645743</v>
      </c>
      <c r="H48" s="4"/>
      <c r="J48" s="183">
        <f t="shared" si="1"/>
        <v>-0.16230009108645743</v>
      </c>
    </row>
    <row r="49" spans="1:8" s="5" customFormat="1" ht="15.75" customHeight="1" hidden="1">
      <c r="A49" s="9"/>
      <c r="B49" s="43"/>
      <c r="C49" s="44" t="s">
        <v>466</v>
      </c>
      <c r="D49" s="6"/>
      <c r="E49" s="54"/>
      <c r="F49" s="4"/>
      <c r="G49" s="179" t="e">
        <f t="shared" si="0"/>
        <v>#DIV/0!</v>
      </c>
      <c r="H49" s="4"/>
    </row>
    <row r="50" spans="1:8" s="5" customFormat="1" ht="15.75" customHeight="1" hidden="1">
      <c r="A50" s="9"/>
      <c r="B50" s="43"/>
      <c r="C50" s="44" t="s">
        <v>467</v>
      </c>
      <c r="D50" s="6"/>
      <c r="E50" s="54"/>
      <c r="F50" s="4"/>
      <c r="G50" s="179" t="e">
        <f t="shared" si="0"/>
        <v>#DIV/0!</v>
      </c>
      <c r="H50" s="4"/>
    </row>
    <row r="51" spans="1:8" s="132" customFormat="1" ht="15.75" customHeight="1">
      <c r="A51" s="128"/>
      <c r="B51" s="197" t="s">
        <v>38</v>
      </c>
      <c r="C51" s="198"/>
      <c r="D51" s="133">
        <f>SUM(D52:D66)</f>
        <v>4549926572</v>
      </c>
      <c r="E51" s="56"/>
      <c r="F51" s="131"/>
      <c r="G51" s="131"/>
      <c r="H51" s="131"/>
    </row>
    <row r="52" spans="1:8" s="5" customFormat="1" ht="15.75" customHeight="1">
      <c r="A52" s="9"/>
      <c r="B52" s="43"/>
      <c r="C52" s="44" t="s">
        <v>298</v>
      </c>
      <c r="D52" s="33">
        <f>'[1]일반회계'!$A$20+'[2]일반회계'!$E$14</f>
        <v>17599910</v>
      </c>
      <c r="E52" s="54"/>
      <c r="F52" s="4"/>
      <c r="G52" s="4"/>
      <c r="H52" s="4"/>
    </row>
    <row r="53" spans="1:8" s="5" customFormat="1" ht="15.75" customHeight="1">
      <c r="A53" s="9"/>
      <c r="B53" s="43"/>
      <c r="C53" s="44" t="s">
        <v>299</v>
      </c>
      <c r="D53" s="33">
        <f>'[1]일반회계'!$A$21+'[2]일반회계'!$E$15</f>
        <v>64784390</v>
      </c>
      <c r="E53" s="54"/>
      <c r="F53" s="4"/>
      <c r="G53" s="4"/>
      <c r="H53" s="4"/>
    </row>
    <row r="54" spans="1:8" s="5" customFormat="1" ht="15.75" customHeight="1">
      <c r="A54" s="9"/>
      <c r="B54" s="43"/>
      <c r="C54" s="44" t="s">
        <v>387</v>
      </c>
      <c r="D54" s="33">
        <f>'[1]일반회계'!$A$22+'[2]일반회계'!$E$16</f>
        <v>1242120</v>
      </c>
      <c r="E54" s="54"/>
      <c r="F54" s="4"/>
      <c r="G54" s="4"/>
      <c r="H54" s="4"/>
    </row>
    <row r="55" spans="1:8" s="5" customFormat="1" ht="15.75" customHeight="1" hidden="1">
      <c r="A55" s="9"/>
      <c r="B55" s="43"/>
      <c r="C55" s="44" t="s">
        <v>468</v>
      </c>
      <c r="D55" s="33"/>
      <c r="E55" s="54"/>
      <c r="F55" s="4"/>
      <c r="G55" s="4"/>
      <c r="H55" s="4"/>
    </row>
    <row r="56" spans="1:8" s="5" customFormat="1" ht="15.75" customHeight="1" hidden="1">
      <c r="A56" s="9"/>
      <c r="B56" s="43"/>
      <c r="C56" s="44" t="s">
        <v>300</v>
      </c>
      <c r="D56" s="33"/>
      <c r="E56" s="54"/>
      <c r="F56" s="4"/>
      <c r="G56" s="4"/>
      <c r="H56" s="4"/>
    </row>
    <row r="57" spans="1:8" s="5" customFormat="1" ht="15.75" customHeight="1" hidden="1">
      <c r="A57" s="9"/>
      <c r="B57" s="43"/>
      <c r="C57" s="44" t="s">
        <v>469</v>
      </c>
      <c r="D57" s="33"/>
      <c r="E57" s="54"/>
      <c r="F57" s="4"/>
      <c r="G57" s="4"/>
      <c r="H57" s="4"/>
    </row>
    <row r="58" spans="1:8" s="5" customFormat="1" ht="15.75" customHeight="1" hidden="1">
      <c r="A58" s="9"/>
      <c r="B58" s="43"/>
      <c r="C58" s="44" t="s">
        <v>470</v>
      </c>
      <c r="D58" s="33"/>
      <c r="E58" s="54"/>
      <c r="F58" s="4"/>
      <c r="G58" s="4"/>
      <c r="H58" s="4"/>
    </row>
    <row r="59" spans="1:8" s="5" customFormat="1" ht="15.75" customHeight="1">
      <c r="A59" s="9"/>
      <c r="B59" s="43"/>
      <c r="C59" s="44" t="s">
        <v>301</v>
      </c>
      <c r="D59" s="33">
        <f>'[1]일반회계'!$A$23+'[2]일반회계'!$E$23</f>
        <v>6312940</v>
      </c>
      <c r="E59" s="54"/>
      <c r="F59" s="4"/>
      <c r="G59" s="4"/>
      <c r="H59" s="4"/>
    </row>
    <row r="60" spans="1:8" s="5" customFormat="1" ht="15.75" customHeight="1">
      <c r="A60" s="9"/>
      <c r="B60" s="43"/>
      <c r="C60" s="44" t="s">
        <v>302</v>
      </c>
      <c r="D60" s="33">
        <f>'[1]일반회계'!$A$24+'[2]일반회계'!$E$24</f>
        <v>7253880</v>
      </c>
      <c r="E60" s="54"/>
      <c r="F60" s="4"/>
      <c r="G60" s="4"/>
      <c r="H60" s="4"/>
    </row>
    <row r="61" spans="1:8" s="5" customFormat="1" ht="15.75" customHeight="1">
      <c r="A61" s="9"/>
      <c r="B61" s="43"/>
      <c r="C61" s="44" t="s">
        <v>471</v>
      </c>
      <c r="D61" s="33">
        <f>'[1]일반회계'!$A$25</f>
        <v>503520</v>
      </c>
      <c r="E61" s="54"/>
      <c r="F61" s="4"/>
      <c r="G61" s="4"/>
      <c r="H61" s="4"/>
    </row>
    <row r="62" spans="1:8" s="5" customFormat="1" ht="15.75" customHeight="1" hidden="1">
      <c r="A62" s="9"/>
      <c r="B62" s="43"/>
      <c r="C62" s="44" t="s">
        <v>388</v>
      </c>
      <c r="D62" s="33"/>
      <c r="E62" s="54"/>
      <c r="F62" s="4"/>
      <c r="G62" s="4"/>
      <c r="H62" s="4"/>
    </row>
    <row r="63" spans="1:8" s="5" customFormat="1" ht="15.75" customHeight="1" hidden="1">
      <c r="A63" s="9"/>
      <c r="B63" s="43"/>
      <c r="C63" s="44" t="s">
        <v>472</v>
      </c>
      <c r="D63" s="33"/>
      <c r="E63" s="54"/>
      <c r="F63" s="4"/>
      <c r="G63" s="4"/>
      <c r="H63" s="4"/>
    </row>
    <row r="64" spans="1:8" s="5" customFormat="1" ht="15.75" customHeight="1">
      <c r="A64" s="9"/>
      <c r="B64" s="43"/>
      <c r="C64" s="44" t="s">
        <v>303</v>
      </c>
      <c r="D64" s="33">
        <f>'[1]일반회계'!$A$26+'[2]일반회계'!$E$26</f>
        <v>4377848152</v>
      </c>
      <c r="E64" s="54"/>
      <c r="F64" s="4"/>
      <c r="G64" s="4"/>
      <c r="H64" s="4"/>
    </row>
    <row r="65" spans="1:8" s="5" customFormat="1" ht="15.75" customHeight="1" hidden="1">
      <c r="A65" s="9"/>
      <c r="B65" s="43"/>
      <c r="C65" s="44" t="s">
        <v>473</v>
      </c>
      <c r="D65" s="33"/>
      <c r="E65" s="54"/>
      <c r="F65" s="4"/>
      <c r="G65" s="4"/>
      <c r="H65" s="4"/>
    </row>
    <row r="66" spans="1:8" s="5" customFormat="1" ht="15.75" customHeight="1">
      <c r="A66" s="9"/>
      <c r="B66" s="43"/>
      <c r="C66" s="44" t="s">
        <v>304</v>
      </c>
      <c r="D66" s="33">
        <f>'[1]일반회계'!$A$27+'[2]일반회계'!$E$29</f>
        <v>74381660</v>
      </c>
      <c r="E66" s="54"/>
      <c r="F66" s="4"/>
      <c r="G66" s="4"/>
      <c r="H66" s="4"/>
    </row>
    <row r="67" spans="1:8" s="132" customFormat="1" ht="15.75" customHeight="1">
      <c r="A67" s="128"/>
      <c r="B67" s="197" t="s">
        <v>39</v>
      </c>
      <c r="C67" s="198"/>
      <c r="D67" s="133">
        <f>SUM(D68:D82)</f>
        <v>-346459517</v>
      </c>
      <c r="E67" s="56"/>
      <c r="F67" s="131"/>
      <c r="G67" s="131"/>
      <c r="H67" s="131"/>
    </row>
    <row r="68" spans="1:10" s="132" customFormat="1" ht="15.75" customHeight="1">
      <c r="A68" s="128"/>
      <c r="B68" s="42"/>
      <c r="C68" s="44" t="s">
        <v>305</v>
      </c>
      <c r="D68" s="178">
        <f>-'[1]일반회계'!$E$29+'[3]일반회계'!$E$45</f>
        <v>-2945169</v>
      </c>
      <c r="E68" s="56"/>
      <c r="F68" s="131"/>
      <c r="G68" s="180">
        <f>D68/D52</f>
        <v>-0.16734000344319944</v>
      </c>
      <c r="H68" s="131"/>
      <c r="J68" s="182">
        <f>D68/D52</f>
        <v>-0.16734000344319944</v>
      </c>
    </row>
    <row r="69" spans="1:10" s="132" customFormat="1" ht="15.75" customHeight="1">
      <c r="A69" s="128"/>
      <c r="B69" s="42"/>
      <c r="C69" s="44" t="s">
        <v>474</v>
      </c>
      <c r="D69" s="178">
        <f>-'[1]일반회계'!$E$30+'[3]일반회계'!$E$46</f>
        <v>-666740</v>
      </c>
      <c r="E69" s="56"/>
      <c r="F69" s="131"/>
      <c r="G69" s="180">
        <f aca="true" t="shared" si="2" ref="G69:G82">D69/D53</f>
        <v>-0.010291676744968966</v>
      </c>
      <c r="H69" s="131"/>
      <c r="J69" s="182">
        <f aca="true" t="shared" si="3" ref="J69:J95">D69/D53</f>
        <v>-0.010291676744968966</v>
      </c>
    </row>
    <row r="70" spans="1:10" s="132" customFormat="1" ht="15.75" customHeight="1">
      <c r="A70" s="128"/>
      <c r="B70" s="42"/>
      <c r="C70" s="44" t="s">
        <v>475</v>
      </c>
      <c r="D70" s="178">
        <f>-'[1]일반회계'!$E$31-'[3]일반회계'!$G$50</f>
        <v>-105199</v>
      </c>
      <c r="E70" s="56"/>
      <c r="F70" s="131"/>
      <c r="G70" s="180">
        <f t="shared" si="2"/>
        <v>-0.08469310533603838</v>
      </c>
      <c r="H70" s="131"/>
      <c r="J70" s="182">
        <f t="shared" si="3"/>
        <v>-0.08469310533603838</v>
      </c>
    </row>
    <row r="71" spans="1:10" s="132" customFormat="1" ht="15.75" customHeight="1" hidden="1">
      <c r="A71" s="128"/>
      <c r="B71" s="42"/>
      <c r="C71" s="44" t="s">
        <v>476</v>
      </c>
      <c r="D71" s="178"/>
      <c r="E71" s="56"/>
      <c r="F71" s="131"/>
      <c r="G71" s="180" t="e">
        <f t="shared" si="2"/>
        <v>#DIV/0!</v>
      </c>
      <c r="H71" s="131"/>
      <c r="J71" s="182" t="e">
        <f t="shared" si="3"/>
        <v>#DIV/0!</v>
      </c>
    </row>
    <row r="72" spans="1:10" s="132" customFormat="1" ht="15.75" customHeight="1" hidden="1">
      <c r="A72" s="128"/>
      <c r="B72" s="42"/>
      <c r="C72" s="44" t="s">
        <v>477</v>
      </c>
      <c r="D72" s="178"/>
      <c r="E72" s="56"/>
      <c r="F72" s="131"/>
      <c r="G72" s="180" t="e">
        <f t="shared" si="2"/>
        <v>#DIV/0!</v>
      </c>
      <c r="H72" s="131"/>
      <c r="J72" s="182" t="e">
        <f t="shared" si="3"/>
        <v>#DIV/0!</v>
      </c>
    </row>
    <row r="73" spans="1:10" s="132" customFormat="1" ht="15.75" customHeight="1" hidden="1">
      <c r="A73" s="128"/>
      <c r="B73" s="42"/>
      <c r="C73" s="44" t="s">
        <v>478</v>
      </c>
      <c r="D73" s="178"/>
      <c r="E73" s="56"/>
      <c r="F73" s="131"/>
      <c r="G73" s="180" t="e">
        <f t="shared" si="2"/>
        <v>#DIV/0!</v>
      </c>
      <c r="H73" s="131"/>
      <c r="J73" s="182" t="e">
        <f t="shared" si="3"/>
        <v>#DIV/0!</v>
      </c>
    </row>
    <row r="74" spans="1:10" s="132" customFormat="1" ht="15.75" customHeight="1" hidden="1">
      <c r="A74" s="128"/>
      <c r="B74" s="42"/>
      <c r="C74" s="44" t="s">
        <v>479</v>
      </c>
      <c r="D74" s="178"/>
      <c r="E74" s="56"/>
      <c r="F74" s="131"/>
      <c r="G74" s="180" t="e">
        <f t="shared" si="2"/>
        <v>#DIV/0!</v>
      </c>
      <c r="H74" s="131"/>
      <c r="J74" s="182" t="e">
        <f t="shared" si="3"/>
        <v>#DIV/0!</v>
      </c>
    </row>
    <row r="75" spans="1:10" s="132" customFormat="1" ht="15.75" customHeight="1">
      <c r="A75" s="128"/>
      <c r="B75" s="42"/>
      <c r="C75" s="44" t="s">
        <v>480</v>
      </c>
      <c r="D75" s="178">
        <f>-'[1]일반회계'!$E$32-'[3]일반회계'!$G$51</f>
        <v>-5412485</v>
      </c>
      <c r="E75" s="56"/>
      <c r="F75" s="131"/>
      <c r="G75" s="180">
        <f t="shared" si="2"/>
        <v>-0.8573636055467024</v>
      </c>
      <c r="H75" s="131"/>
      <c r="J75" s="182">
        <f t="shared" si="3"/>
        <v>-0.8573636055467024</v>
      </c>
    </row>
    <row r="76" spans="1:10" s="132" customFormat="1" ht="15.75" customHeight="1">
      <c r="A76" s="128"/>
      <c r="B76" s="42"/>
      <c r="C76" s="44" t="s">
        <v>306</v>
      </c>
      <c r="D76" s="178">
        <f>-'[1]일반회계'!$E$33+'[3]일반회계'!$E$47</f>
        <v>-457491</v>
      </c>
      <c r="E76" s="56"/>
      <c r="F76" s="131"/>
      <c r="G76" s="180">
        <f t="shared" si="2"/>
        <v>-0.0630684543995765</v>
      </c>
      <c r="H76" s="131"/>
      <c r="J76" s="182">
        <f t="shared" si="3"/>
        <v>-0.0630684543995765</v>
      </c>
    </row>
    <row r="77" spans="1:10" s="132" customFormat="1" ht="15.75" customHeight="1">
      <c r="A77" s="128"/>
      <c r="B77" s="42"/>
      <c r="C77" s="44" t="s">
        <v>481</v>
      </c>
      <c r="D77" s="178">
        <f>-'[3]일반회계'!$G$52</f>
        <v>-5035</v>
      </c>
      <c r="E77" s="56"/>
      <c r="F77" s="131"/>
      <c r="G77" s="180">
        <f t="shared" si="2"/>
        <v>-0.00999960279631395</v>
      </c>
      <c r="H77" s="131"/>
      <c r="J77" s="182">
        <f t="shared" si="3"/>
        <v>-0.00999960279631395</v>
      </c>
    </row>
    <row r="78" spans="1:10" s="132" customFormat="1" ht="15.75" customHeight="1" hidden="1">
      <c r="A78" s="128"/>
      <c r="B78" s="42"/>
      <c r="C78" s="44" t="s">
        <v>389</v>
      </c>
      <c r="D78" s="178"/>
      <c r="E78" s="56"/>
      <c r="F78" s="131"/>
      <c r="G78" s="180" t="e">
        <f t="shared" si="2"/>
        <v>#DIV/0!</v>
      </c>
      <c r="H78" s="131"/>
      <c r="J78" s="182" t="e">
        <f t="shared" si="3"/>
        <v>#DIV/0!</v>
      </c>
    </row>
    <row r="79" spans="1:10" s="132" customFormat="1" ht="15.75" customHeight="1" hidden="1">
      <c r="A79" s="128"/>
      <c r="B79" s="42"/>
      <c r="C79" s="44" t="s">
        <v>482</v>
      </c>
      <c r="D79" s="178"/>
      <c r="E79" s="56"/>
      <c r="F79" s="131"/>
      <c r="G79" s="180" t="e">
        <f t="shared" si="2"/>
        <v>#DIV/0!</v>
      </c>
      <c r="H79" s="131"/>
      <c r="J79" s="182" t="e">
        <f t="shared" si="3"/>
        <v>#DIV/0!</v>
      </c>
    </row>
    <row r="80" spans="1:10" s="132" customFormat="1" ht="15.75" customHeight="1">
      <c r="A80" s="128"/>
      <c r="B80" s="42"/>
      <c r="C80" s="44" t="s">
        <v>307</v>
      </c>
      <c r="D80" s="178">
        <f>-'[1]일반회계'!$E$34+'[2]일반회계'!$K$14-'[3]일반회계'!$G$53</f>
        <v>-335949456</v>
      </c>
      <c r="E80" s="56"/>
      <c r="F80" s="131"/>
      <c r="G80" s="180">
        <f t="shared" si="2"/>
        <v>-0.07673848985523242</v>
      </c>
      <c r="H80" s="131"/>
      <c r="J80" s="182">
        <f t="shared" si="3"/>
        <v>-0.07673848985523242</v>
      </c>
    </row>
    <row r="81" spans="1:10" s="132" customFormat="1" ht="15.75" customHeight="1" hidden="1">
      <c r="A81" s="128"/>
      <c r="B81" s="42"/>
      <c r="C81" s="44" t="s">
        <v>483</v>
      </c>
      <c r="D81" s="178"/>
      <c r="E81" s="56"/>
      <c r="F81" s="131"/>
      <c r="G81" s="180" t="e">
        <f t="shared" si="2"/>
        <v>#DIV/0!</v>
      </c>
      <c r="H81" s="131"/>
      <c r="J81" s="182" t="e">
        <f t="shared" si="3"/>
        <v>#DIV/0!</v>
      </c>
    </row>
    <row r="82" spans="1:10" s="132" customFormat="1" ht="15.75" customHeight="1">
      <c r="A82" s="128"/>
      <c r="B82" s="42"/>
      <c r="C82" s="44" t="s">
        <v>484</v>
      </c>
      <c r="D82" s="178">
        <f>-'[1]일반회계'!$E$35-'[3]일반회계'!$G$54</f>
        <v>-917942</v>
      </c>
      <c r="E82" s="56"/>
      <c r="F82" s="131"/>
      <c r="G82" s="180">
        <f t="shared" si="2"/>
        <v>-0.012340972223529294</v>
      </c>
      <c r="H82" s="131"/>
      <c r="J82" s="182">
        <f t="shared" si="3"/>
        <v>-0.012340972223529294</v>
      </c>
    </row>
    <row r="83" spans="1:10" s="132" customFormat="1" ht="15.75" customHeight="1" hidden="1">
      <c r="A83" s="128"/>
      <c r="B83" s="197" t="s">
        <v>308</v>
      </c>
      <c r="C83" s="198"/>
      <c r="D83" s="133">
        <f>SUM(D84:D91)</f>
        <v>0</v>
      </c>
      <c r="E83" s="56"/>
      <c r="F83" s="131"/>
      <c r="G83" s="131"/>
      <c r="H83" s="131"/>
      <c r="J83" s="181">
        <f t="shared" si="3"/>
        <v>0</v>
      </c>
    </row>
    <row r="84" spans="1:10" s="132" customFormat="1" ht="15.75" customHeight="1" hidden="1">
      <c r="A84" s="128"/>
      <c r="B84" s="42"/>
      <c r="C84" s="44" t="s">
        <v>485</v>
      </c>
      <c r="D84" s="133"/>
      <c r="E84" s="56"/>
      <c r="F84" s="131"/>
      <c r="G84" s="131"/>
      <c r="H84" s="131"/>
      <c r="J84" s="181">
        <f t="shared" si="3"/>
        <v>0</v>
      </c>
    </row>
    <row r="85" spans="1:10" s="132" customFormat="1" ht="15.75" customHeight="1" hidden="1">
      <c r="A85" s="128"/>
      <c r="B85" s="42"/>
      <c r="C85" s="44" t="s">
        <v>486</v>
      </c>
      <c r="D85" s="133"/>
      <c r="E85" s="56"/>
      <c r="F85" s="131"/>
      <c r="G85" s="131"/>
      <c r="H85" s="131"/>
      <c r="J85" s="181">
        <f t="shared" si="3"/>
        <v>0</v>
      </c>
    </row>
    <row r="86" spans="1:10" s="132" customFormat="1" ht="15.75" customHeight="1" hidden="1">
      <c r="A86" s="128"/>
      <c r="B86" s="42"/>
      <c r="C86" s="44" t="s">
        <v>487</v>
      </c>
      <c r="D86" s="133"/>
      <c r="E86" s="56"/>
      <c r="F86" s="131"/>
      <c r="G86" s="131"/>
      <c r="H86" s="131"/>
      <c r="J86" s="181">
        <f t="shared" si="3"/>
        <v>0</v>
      </c>
    </row>
    <row r="87" spans="1:10" s="132" customFormat="1" ht="15.75" customHeight="1" hidden="1">
      <c r="A87" s="128"/>
      <c r="B87" s="42"/>
      <c r="C87" s="44" t="s">
        <v>488</v>
      </c>
      <c r="D87" s="133"/>
      <c r="E87" s="56"/>
      <c r="F87" s="131"/>
      <c r="G87" s="131"/>
      <c r="H87" s="131"/>
      <c r="J87" s="181" t="e">
        <f t="shared" si="3"/>
        <v>#DIV/0!</v>
      </c>
    </row>
    <row r="88" spans="1:10" s="132" customFormat="1" ht="15.75" customHeight="1" hidden="1">
      <c r="A88" s="128"/>
      <c r="B88" s="42"/>
      <c r="C88" s="44" t="s">
        <v>489</v>
      </c>
      <c r="D88" s="133"/>
      <c r="E88" s="56"/>
      <c r="F88" s="131"/>
      <c r="G88" s="131"/>
      <c r="H88" s="131"/>
      <c r="J88" s="181" t="e">
        <f t="shared" si="3"/>
        <v>#DIV/0!</v>
      </c>
    </row>
    <row r="89" spans="1:10" s="132" customFormat="1" ht="15.75" customHeight="1" hidden="1">
      <c r="A89" s="128"/>
      <c r="B89" s="43"/>
      <c r="C89" s="44" t="s">
        <v>309</v>
      </c>
      <c r="D89" s="85"/>
      <c r="E89" s="56"/>
      <c r="F89" s="131"/>
      <c r="G89" s="131"/>
      <c r="H89" s="131"/>
      <c r="J89" s="181" t="e">
        <f t="shared" si="3"/>
        <v>#DIV/0!</v>
      </c>
    </row>
    <row r="90" spans="1:10" s="132" customFormat="1" ht="15.75" customHeight="1" hidden="1">
      <c r="A90" s="128"/>
      <c r="B90" s="43"/>
      <c r="C90" s="44" t="s">
        <v>490</v>
      </c>
      <c r="D90" s="85"/>
      <c r="E90" s="56"/>
      <c r="F90" s="131"/>
      <c r="G90" s="131"/>
      <c r="H90" s="131"/>
      <c r="J90" s="181" t="e">
        <f t="shared" si="3"/>
        <v>#DIV/0!</v>
      </c>
    </row>
    <row r="91" spans="1:10" s="132" customFormat="1" ht="15.75" customHeight="1" hidden="1">
      <c r="A91" s="128"/>
      <c r="B91" s="43"/>
      <c r="C91" s="44" t="s">
        <v>491</v>
      </c>
      <c r="D91" s="85"/>
      <c r="E91" s="56"/>
      <c r="F91" s="131"/>
      <c r="G91" s="131"/>
      <c r="H91" s="131"/>
      <c r="J91" s="181">
        <f t="shared" si="3"/>
        <v>0</v>
      </c>
    </row>
    <row r="92" spans="1:10" s="132" customFormat="1" ht="15.75" customHeight="1" hidden="1">
      <c r="A92" s="128"/>
      <c r="B92" s="197" t="s">
        <v>494</v>
      </c>
      <c r="C92" s="198"/>
      <c r="D92" s="85">
        <f>SUM(D93:D95)</f>
        <v>0</v>
      </c>
      <c r="E92" s="56"/>
      <c r="F92" s="131"/>
      <c r="G92" s="131"/>
      <c r="H92" s="131"/>
      <c r="J92" s="181">
        <f t="shared" si="3"/>
        <v>0</v>
      </c>
    </row>
    <row r="93" spans="1:10" s="132" customFormat="1" ht="15.75" customHeight="1" hidden="1">
      <c r="A93" s="128"/>
      <c r="B93" s="43"/>
      <c r="C93" s="44" t="s">
        <v>495</v>
      </c>
      <c r="D93" s="85"/>
      <c r="E93" s="56"/>
      <c r="F93" s="131"/>
      <c r="G93" s="131"/>
      <c r="H93" s="131"/>
      <c r="J93" s="181">
        <f t="shared" si="3"/>
        <v>0</v>
      </c>
    </row>
    <row r="94" spans="1:10" s="132" customFormat="1" ht="15.75" customHeight="1" hidden="1">
      <c r="A94" s="128"/>
      <c r="B94" s="43"/>
      <c r="C94" s="44" t="s">
        <v>496</v>
      </c>
      <c r="D94" s="85"/>
      <c r="E94" s="56"/>
      <c r="F94" s="131"/>
      <c r="G94" s="131"/>
      <c r="H94" s="131"/>
      <c r="J94" s="181" t="e">
        <f t="shared" si="3"/>
        <v>#DIV/0!</v>
      </c>
    </row>
    <row r="95" spans="1:10" s="132" customFormat="1" ht="15.75" customHeight="1" hidden="1">
      <c r="A95" s="128"/>
      <c r="B95" s="43"/>
      <c r="C95" s="44" t="s">
        <v>497</v>
      </c>
      <c r="D95" s="85"/>
      <c r="E95" s="56"/>
      <c r="F95" s="131"/>
      <c r="G95" s="131"/>
      <c r="H95" s="131"/>
      <c r="J95" s="181" t="e">
        <f t="shared" si="3"/>
        <v>#DIV/0!</v>
      </c>
    </row>
    <row r="96" spans="1:8" s="132" customFormat="1" ht="15.75" customHeight="1">
      <c r="A96" s="128"/>
      <c r="B96" s="197" t="s">
        <v>625</v>
      </c>
      <c r="C96" s="198"/>
      <c r="D96" s="133">
        <f>SUM(D97:D99)</f>
        <v>38154095</v>
      </c>
      <c r="E96" s="56"/>
      <c r="F96" s="131"/>
      <c r="G96" s="131"/>
      <c r="H96" s="131"/>
    </row>
    <row r="97" spans="1:8" s="5" customFormat="1" ht="15.75" customHeight="1">
      <c r="A97" s="9"/>
      <c r="B97" s="43"/>
      <c r="C97" s="44" t="s">
        <v>390</v>
      </c>
      <c r="D97" s="6">
        <f>'[1]일반회계'!$A$37-'[3]일반회계'!$G$57-'[3]일반회계'!$G$60+'[3]일반회계'!$E$63</f>
        <v>38154095</v>
      </c>
      <c r="E97" s="54"/>
      <c r="F97" s="4"/>
      <c r="G97" s="4"/>
      <c r="H97" s="4"/>
    </row>
    <row r="98" spans="1:8" s="5" customFormat="1" ht="15.75" customHeight="1" hidden="1">
      <c r="A98" s="9"/>
      <c r="B98" s="43"/>
      <c r="C98" s="44" t="s">
        <v>492</v>
      </c>
      <c r="D98" s="6"/>
      <c r="E98" s="54"/>
      <c r="F98" s="4"/>
      <c r="G98" s="4"/>
      <c r="H98" s="4"/>
    </row>
    <row r="99" spans="1:8" s="5" customFormat="1" ht="15.75" customHeight="1" hidden="1">
      <c r="A99" s="9"/>
      <c r="B99" s="43"/>
      <c r="C99" s="44" t="s">
        <v>493</v>
      </c>
      <c r="D99" s="6"/>
      <c r="E99" s="54"/>
      <c r="F99" s="4"/>
      <c r="G99" s="4"/>
      <c r="H99" s="4"/>
    </row>
    <row r="100" spans="1:8" s="132" customFormat="1" ht="15.75" customHeight="1">
      <c r="A100" s="128"/>
      <c r="B100" s="197" t="s">
        <v>40</v>
      </c>
      <c r="C100" s="198"/>
      <c r="D100" s="133">
        <f>SUM(D101:D108)</f>
        <v>790270918</v>
      </c>
      <c r="E100" s="56"/>
      <c r="F100" s="131"/>
      <c r="G100" s="131"/>
      <c r="H100" s="131"/>
    </row>
    <row r="101" spans="1:8" s="132" customFormat="1" ht="15.75" customHeight="1" hidden="1">
      <c r="A101" s="128"/>
      <c r="B101" s="42"/>
      <c r="C101" s="44" t="s">
        <v>499</v>
      </c>
      <c r="D101" s="133"/>
      <c r="E101" s="56"/>
      <c r="F101" s="131"/>
      <c r="G101" s="131"/>
      <c r="H101" s="131"/>
    </row>
    <row r="102" spans="1:8" s="132" customFormat="1" ht="15.75" customHeight="1" hidden="1">
      <c r="A102" s="128"/>
      <c r="B102" s="42"/>
      <c r="C102" s="44" t="s">
        <v>500</v>
      </c>
      <c r="D102" s="133"/>
      <c r="E102" s="56"/>
      <c r="F102" s="131"/>
      <c r="G102" s="131"/>
      <c r="H102" s="131"/>
    </row>
    <row r="103" spans="1:8" s="132" customFormat="1" ht="15.75" customHeight="1" hidden="1">
      <c r="A103" s="128"/>
      <c r="B103" s="42"/>
      <c r="C103" s="44" t="s">
        <v>310</v>
      </c>
      <c r="D103" s="83"/>
      <c r="E103" s="56"/>
      <c r="F103" s="131"/>
      <c r="G103" s="131"/>
      <c r="H103" s="131"/>
    </row>
    <row r="104" spans="1:8" s="132" customFormat="1" ht="15.75" customHeight="1" hidden="1">
      <c r="A104" s="128"/>
      <c r="B104" s="42"/>
      <c r="C104" s="44" t="s">
        <v>311</v>
      </c>
      <c r="D104" s="85"/>
      <c r="E104" s="56"/>
      <c r="F104" s="131"/>
      <c r="G104" s="131"/>
      <c r="H104" s="131"/>
    </row>
    <row r="105" spans="1:8" s="132" customFormat="1" ht="15.75" customHeight="1">
      <c r="A105" s="128"/>
      <c r="B105" s="42"/>
      <c r="C105" s="44" t="s">
        <v>295</v>
      </c>
      <c r="D105" s="125">
        <f>'[1]일반회계'!$A$39-'[3]일반회계'!$G$23</f>
        <v>140004384</v>
      </c>
      <c r="E105" s="56"/>
      <c r="F105" s="131"/>
      <c r="G105" s="131"/>
      <c r="H105" s="131"/>
    </row>
    <row r="106" spans="1:8" s="5" customFormat="1" ht="15.75" customHeight="1">
      <c r="A106" s="9"/>
      <c r="B106" s="43"/>
      <c r="C106" s="44" t="s">
        <v>221</v>
      </c>
      <c r="D106" s="33">
        <f>'[1]일반회계'!$A$40+'[3]일반회계'!$E$67</f>
        <v>24382429</v>
      </c>
      <c r="E106" s="55"/>
      <c r="F106" s="4"/>
      <c r="G106" s="4"/>
      <c r="H106" s="4"/>
    </row>
    <row r="107" spans="1:8" s="5" customFormat="1" ht="15.75" customHeight="1">
      <c r="A107" s="9"/>
      <c r="B107" s="42"/>
      <c r="C107" s="44" t="s">
        <v>222</v>
      </c>
      <c r="D107" s="33">
        <f>'[1]일반회계'!$A$41+'[3]일반회계'!$E$35</f>
        <v>625884105</v>
      </c>
      <c r="E107" s="75"/>
      <c r="F107" s="4"/>
      <c r="G107" s="4"/>
      <c r="H107" s="165"/>
    </row>
    <row r="108" spans="1:8" s="5" customFormat="1" ht="15.75" customHeight="1" hidden="1">
      <c r="A108" s="9"/>
      <c r="B108" s="42"/>
      <c r="C108" s="44" t="s">
        <v>498</v>
      </c>
      <c r="D108" s="33"/>
      <c r="E108" s="75"/>
      <c r="F108" s="4"/>
      <c r="G108" s="4"/>
      <c r="H108" s="4"/>
    </row>
    <row r="109" spans="1:8" s="5" customFormat="1" ht="15.75" customHeight="1">
      <c r="A109" s="9"/>
      <c r="B109" s="43"/>
      <c r="C109" s="44" t="s">
        <v>42</v>
      </c>
      <c r="D109" s="33" t="s">
        <v>42</v>
      </c>
      <c r="E109" s="54"/>
      <c r="F109" s="4"/>
      <c r="G109" s="4"/>
      <c r="H109" s="4"/>
    </row>
    <row r="110" spans="1:8" s="5" customFormat="1" ht="15.75" customHeight="1">
      <c r="A110" s="194" t="s">
        <v>219</v>
      </c>
      <c r="B110" s="195"/>
      <c r="C110" s="196"/>
      <c r="D110" s="6" t="s">
        <v>217</v>
      </c>
      <c r="E110" s="56">
        <f>D113+D118+D122+D111</f>
        <v>13057526000</v>
      </c>
      <c r="F110" s="4"/>
      <c r="G110" s="4"/>
      <c r="H110" s="4"/>
    </row>
    <row r="111" spans="1:8" s="5" customFormat="1" ht="15.75" customHeight="1">
      <c r="A111" s="142"/>
      <c r="B111" s="47" t="s">
        <v>391</v>
      </c>
      <c r="C111" s="138"/>
      <c r="D111" s="7">
        <f>D112</f>
        <v>6000000000</v>
      </c>
      <c r="E111" s="56"/>
      <c r="F111" s="4"/>
      <c r="G111" s="4"/>
      <c r="H111" s="4"/>
    </row>
    <row r="112" spans="1:8" s="5" customFormat="1" ht="15.75" customHeight="1">
      <c r="A112" s="142"/>
      <c r="B112" s="47"/>
      <c r="C112" s="138" t="s">
        <v>392</v>
      </c>
      <c r="D112" s="6">
        <f>'[3]일반회계'!$E$21</f>
        <v>6000000000</v>
      </c>
      <c r="E112" s="56"/>
      <c r="F112" s="4"/>
      <c r="G112" s="4"/>
      <c r="H112" s="4"/>
    </row>
    <row r="113" spans="1:8" s="132" customFormat="1" ht="15.75" customHeight="1">
      <c r="A113" s="128"/>
      <c r="B113" s="47" t="s">
        <v>43</v>
      </c>
      <c r="C113" s="138"/>
      <c r="D113" s="133">
        <f>SUM(D114:D117)</f>
        <v>3157131000</v>
      </c>
      <c r="E113" s="134"/>
      <c r="F113" s="131"/>
      <c r="G113" s="131"/>
      <c r="H113" s="131"/>
    </row>
    <row r="114" spans="1:8" s="132" customFormat="1" ht="15.75" customHeight="1" hidden="1">
      <c r="A114" s="128"/>
      <c r="B114" s="47"/>
      <c r="C114" s="138" t="s">
        <v>312</v>
      </c>
      <c r="D114" s="168">
        <f>'[2]일반회계'!$K$55+'[3]일반회계'!$E$70</f>
        <v>0</v>
      </c>
      <c r="E114" s="134"/>
      <c r="F114" s="131"/>
      <c r="G114" s="131"/>
      <c r="H114" s="131"/>
    </row>
    <row r="115" spans="1:8" s="132" customFormat="1" ht="15.75" customHeight="1" hidden="1">
      <c r="A115" s="128"/>
      <c r="B115" s="47"/>
      <c r="C115" s="138" t="s">
        <v>501</v>
      </c>
      <c r="D115" s="83"/>
      <c r="E115" s="134"/>
      <c r="F115" s="131"/>
      <c r="G115" s="131"/>
      <c r="H115" s="131"/>
    </row>
    <row r="116" spans="1:8" s="132" customFormat="1" ht="15.75" customHeight="1" hidden="1">
      <c r="A116" s="128"/>
      <c r="B116" s="47"/>
      <c r="C116" s="138" t="s">
        <v>502</v>
      </c>
      <c r="D116" s="83"/>
      <c r="E116" s="134"/>
      <c r="F116" s="131"/>
      <c r="G116" s="131"/>
      <c r="H116" s="131"/>
    </row>
    <row r="117" spans="1:5" s="5" customFormat="1" ht="15.75" customHeight="1">
      <c r="A117" s="57"/>
      <c r="B117" s="50"/>
      <c r="C117" s="67" t="s">
        <v>44</v>
      </c>
      <c r="D117" s="139">
        <f>'[1]일반회계'!$A$45+'[3]일반회계'!$E$73</f>
        <v>3157131000</v>
      </c>
      <c r="E117" s="58"/>
    </row>
    <row r="118" spans="1:5" s="132" customFormat="1" ht="15.75" customHeight="1" hidden="1">
      <c r="A118" s="135"/>
      <c r="B118" s="47" t="s">
        <v>45</v>
      </c>
      <c r="C118" s="66"/>
      <c r="D118" s="133">
        <f>SUM(D119:D121)</f>
        <v>0</v>
      </c>
      <c r="E118" s="134"/>
    </row>
    <row r="119" spans="1:5" s="5" customFormat="1" ht="16.5" customHeight="1" hidden="1">
      <c r="A119" s="57"/>
      <c r="B119" s="50"/>
      <c r="C119" s="67" t="s">
        <v>46</v>
      </c>
      <c r="D119" s="139"/>
      <c r="E119" s="58"/>
    </row>
    <row r="120" spans="1:5" s="5" customFormat="1" ht="15.75" customHeight="1" hidden="1">
      <c r="A120" s="57"/>
      <c r="B120" s="50"/>
      <c r="C120" s="67" t="s">
        <v>47</v>
      </c>
      <c r="D120" s="139"/>
      <c r="E120" s="58"/>
    </row>
    <row r="121" spans="1:5" s="5" customFormat="1" ht="15.75" customHeight="1" hidden="1">
      <c r="A121" s="57"/>
      <c r="B121" s="50"/>
      <c r="C121" s="67" t="s">
        <v>503</v>
      </c>
      <c r="D121" s="139"/>
      <c r="E121" s="58"/>
    </row>
    <row r="122" spans="1:5" s="132" customFormat="1" ht="15.75" customHeight="1">
      <c r="A122" s="135"/>
      <c r="B122" s="47" t="s">
        <v>294</v>
      </c>
      <c r="C122" s="66"/>
      <c r="D122" s="133">
        <f>SUM(D123:D125)</f>
        <v>3900395000</v>
      </c>
      <c r="E122" s="134"/>
    </row>
    <row r="123" spans="1:5" s="132" customFormat="1" ht="15.75" customHeight="1">
      <c r="A123" s="135"/>
      <c r="B123" s="47"/>
      <c r="C123" s="138" t="s">
        <v>313</v>
      </c>
      <c r="D123" s="83">
        <f>'[1]일반회계'!$A$47</f>
        <v>100395000</v>
      </c>
      <c r="E123" s="134"/>
    </row>
    <row r="124" spans="1:5" s="5" customFormat="1" ht="15.75" customHeight="1">
      <c r="A124" s="57"/>
      <c r="B124" s="50"/>
      <c r="C124" s="67" t="s">
        <v>48</v>
      </c>
      <c r="D124" s="166">
        <f>'[1]일반회계'!$A$48-'[3]일반회계'!$G$91</f>
        <v>3800000000</v>
      </c>
      <c r="E124" s="58"/>
    </row>
    <row r="125" spans="1:5" s="5" customFormat="1" ht="15.75" customHeight="1" hidden="1">
      <c r="A125" s="57"/>
      <c r="B125" s="50"/>
      <c r="C125" s="67" t="s">
        <v>504</v>
      </c>
      <c r="D125" s="139"/>
      <c r="E125" s="58"/>
    </row>
    <row r="126" spans="1:5" s="5" customFormat="1" ht="15.75" customHeight="1">
      <c r="A126" s="57"/>
      <c r="B126" s="50"/>
      <c r="C126" s="67"/>
      <c r="D126" s="81"/>
      <c r="E126" s="58"/>
    </row>
    <row r="127" spans="1:5" ht="15.75" customHeight="1">
      <c r="A127" s="194" t="s">
        <v>10</v>
      </c>
      <c r="B127" s="195"/>
      <c r="C127" s="196"/>
      <c r="D127" s="82"/>
      <c r="E127" s="59">
        <f>D128+D130+D132+D134+D136+D138+D140+D142+D144+D146+D148+D150+D152+D154+D156+D158+D160</f>
        <v>58037905941</v>
      </c>
    </row>
    <row r="128" spans="1:5" s="132" customFormat="1" ht="15.75" customHeight="1">
      <c r="A128" s="135"/>
      <c r="B128" s="47" t="s">
        <v>49</v>
      </c>
      <c r="C128" s="66"/>
      <c r="D128" s="129">
        <f>D129</f>
        <v>32875092503</v>
      </c>
      <c r="E128" s="59"/>
    </row>
    <row r="129" spans="1:5" s="5" customFormat="1" ht="15.75" customHeight="1">
      <c r="A129" s="57"/>
      <c r="B129" s="50"/>
      <c r="C129" s="67" t="s">
        <v>49</v>
      </c>
      <c r="D129" s="83">
        <f>'[1]일반회계'!$A$50</f>
        <v>32875092503</v>
      </c>
      <c r="E129" s="58"/>
    </row>
    <row r="130" spans="1:5" s="132" customFormat="1" ht="15.75" customHeight="1">
      <c r="A130" s="135"/>
      <c r="B130" s="47" t="s">
        <v>50</v>
      </c>
      <c r="C130" s="66"/>
      <c r="D130" s="129">
        <f>D131</f>
        <v>1633194225</v>
      </c>
      <c r="E130" s="134"/>
    </row>
    <row r="131" spans="1:5" s="5" customFormat="1" ht="15.75" customHeight="1">
      <c r="A131" s="57"/>
      <c r="B131" s="50"/>
      <c r="C131" s="67" t="s">
        <v>50</v>
      </c>
      <c r="D131" s="139">
        <f>'[1]일반회계'!$A$52</f>
        <v>1633194225</v>
      </c>
      <c r="E131" s="58"/>
    </row>
    <row r="132" spans="1:5" s="132" customFormat="1" ht="15.75" customHeight="1">
      <c r="A132" s="135"/>
      <c r="B132" s="47" t="s">
        <v>51</v>
      </c>
      <c r="C132" s="66"/>
      <c r="D132" s="129">
        <f>D133</f>
        <v>12741406787</v>
      </c>
      <c r="E132" s="134"/>
    </row>
    <row r="133" spans="1:5" s="5" customFormat="1" ht="15.75" customHeight="1">
      <c r="A133" s="57"/>
      <c r="B133" s="50"/>
      <c r="C133" s="67" t="s">
        <v>51</v>
      </c>
      <c r="D133" s="139">
        <f>'[1]일반회계'!$A$54</f>
        <v>12741406787</v>
      </c>
      <c r="E133" s="58"/>
    </row>
    <row r="134" spans="1:5" s="132" customFormat="1" ht="15.75" customHeight="1">
      <c r="A134" s="135"/>
      <c r="B134" s="47" t="s">
        <v>634</v>
      </c>
      <c r="C134" s="66"/>
      <c r="D134" s="133">
        <f>D135</f>
        <v>-5767801042</v>
      </c>
      <c r="E134" s="134"/>
    </row>
    <row r="135" spans="1:5" s="5" customFormat="1" ht="15.75" customHeight="1">
      <c r="A135" s="57"/>
      <c r="B135" s="51"/>
      <c r="C135" s="67" t="s">
        <v>52</v>
      </c>
      <c r="D135" s="81">
        <f>-'[1]일반회계'!$E$56-'[5]감가상각 및 무형자산 상각'!$J$8</f>
        <v>-5767801042</v>
      </c>
      <c r="E135" s="58"/>
    </row>
    <row r="136" spans="1:5" s="132" customFormat="1" ht="15.75" customHeight="1">
      <c r="A136" s="135"/>
      <c r="B136" s="47" t="s">
        <v>53</v>
      </c>
      <c r="C136" s="66"/>
      <c r="D136" s="129">
        <f>D137</f>
        <v>1377283830</v>
      </c>
      <c r="E136" s="134"/>
    </row>
    <row r="137" spans="1:5" s="5" customFormat="1" ht="15.75" customHeight="1">
      <c r="A137" s="57"/>
      <c r="B137" s="50"/>
      <c r="C137" s="67" t="s">
        <v>53</v>
      </c>
      <c r="D137" s="139">
        <f>'[1]일반회계'!$A$58</f>
        <v>1377283830</v>
      </c>
      <c r="E137" s="58"/>
    </row>
    <row r="138" spans="1:5" s="132" customFormat="1" ht="15.75" customHeight="1">
      <c r="A138" s="135"/>
      <c r="B138" s="47" t="s">
        <v>23</v>
      </c>
      <c r="C138" s="66"/>
      <c r="D138" s="133">
        <f>D139</f>
        <v>-244638143</v>
      </c>
      <c r="E138" s="134"/>
    </row>
    <row r="139" spans="1:9" s="5" customFormat="1" ht="15.75" customHeight="1">
      <c r="A139" s="57"/>
      <c r="B139" s="51"/>
      <c r="C139" s="67" t="s">
        <v>23</v>
      </c>
      <c r="D139" s="81">
        <f>-'[1]일반회계'!$E$60-'[5]감가상각 및 무형자산 상각'!$J$9</f>
        <v>-244638143</v>
      </c>
      <c r="E139" s="58"/>
      <c r="I139" s="45"/>
    </row>
    <row r="140" spans="1:5" s="132" customFormat="1" ht="15.75" customHeight="1">
      <c r="A140" s="135"/>
      <c r="B140" s="47" t="s">
        <v>54</v>
      </c>
      <c r="C140" s="66"/>
      <c r="D140" s="129">
        <f>D141</f>
        <v>750530240</v>
      </c>
      <c r="E140" s="134"/>
    </row>
    <row r="141" spans="1:5" s="5" customFormat="1" ht="15.75" customHeight="1">
      <c r="A141" s="57"/>
      <c r="B141" s="50"/>
      <c r="C141" s="67" t="s">
        <v>54</v>
      </c>
      <c r="D141" s="139">
        <f>'[1]일반회계'!$A$62</f>
        <v>750530240</v>
      </c>
      <c r="E141" s="58"/>
    </row>
    <row r="142" spans="1:5" s="132" customFormat="1" ht="15.75" customHeight="1">
      <c r="A142" s="135"/>
      <c r="B142" s="47" t="s">
        <v>55</v>
      </c>
      <c r="C142" s="66"/>
      <c r="D142" s="133">
        <f>D143</f>
        <v>-339232576</v>
      </c>
      <c r="E142" s="134"/>
    </row>
    <row r="143" spans="1:5" s="5" customFormat="1" ht="15.75" customHeight="1">
      <c r="A143" s="57"/>
      <c r="B143" s="51"/>
      <c r="C143" s="67" t="s">
        <v>55</v>
      </c>
      <c r="D143" s="81">
        <f>-'[1]일반회계'!$E$64-'[5]감가상각 및 무형자산 상각'!$J$10</f>
        <v>-339232576</v>
      </c>
      <c r="E143" s="58"/>
    </row>
    <row r="144" spans="1:5" s="132" customFormat="1" ht="15.75" customHeight="1">
      <c r="A144" s="135"/>
      <c r="B144" s="47" t="s">
        <v>56</v>
      </c>
      <c r="C144" s="66"/>
      <c r="D144" s="129">
        <f>D145</f>
        <v>2744122579</v>
      </c>
      <c r="E144" s="134"/>
    </row>
    <row r="145" spans="1:5" s="5" customFormat="1" ht="15.75" customHeight="1">
      <c r="A145" s="57"/>
      <c r="B145" s="50"/>
      <c r="C145" s="67" t="s">
        <v>56</v>
      </c>
      <c r="D145" s="139">
        <f>'[1]일반회계'!$A$66</f>
        <v>2744122579</v>
      </c>
      <c r="E145" s="58"/>
    </row>
    <row r="146" spans="1:5" s="132" customFormat="1" ht="15.75" customHeight="1">
      <c r="A146" s="135"/>
      <c r="B146" s="47" t="s">
        <v>57</v>
      </c>
      <c r="C146" s="66"/>
      <c r="D146" s="133">
        <f>D147</f>
        <v>-1364978865</v>
      </c>
      <c r="E146" s="134"/>
    </row>
    <row r="147" spans="1:5" s="5" customFormat="1" ht="15.75" customHeight="1">
      <c r="A147" s="57"/>
      <c r="B147" s="51"/>
      <c r="C147" s="67" t="s">
        <v>57</v>
      </c>
      <c r="D147" s="81">
        <f>-'[1]일반회계'!$E$68-'[5]감가상각 및 무형자산 상각'!$J$11</f>
        <v>-1364978865</v>
      </c>
      <c r="E147" s="58"/>
    </row>
    <row r="148" spans="1:5" s="132" customFormat="1" ht="15.75" customHeight="1">
      <c r="A148" s="135"/>
      <c r="B148" s="47" t="s">
        <v>58</v>
      </c>
      <c r="C148" s="66"/>
      <c r="D148" s="129">
        <f>D149</f>
        <v>10399646438</v>
      </c>
      <c r="E148" s="59"/>
    </row>
    <row r="149" spans="1:5" s="5" customFormat="1" ht="15.75" customHeight="1">
      <c r="A149" s="57"/>
      <c r="B149" s="50"/>
      <c r="C149" s="67" t="s">
        <v>58</v>
      </c>
      <c r="D149" s="83">
        <f>'[1]일반회계'!$A$70+'[3]일반회계'!$E$120</f>
        <v>10399646438</v>
      </c>
      <c r="E149" s="58"/>
    </row>
    <row r="150" spans="1:5" s="132" customFormat="1" ht="15.75" customHeight="1">
      <c r="A150" s="135"/>
      <c r="B150" s="47" t="s">
        <v>24</v>
      </c>
      <c r="C150" s="66"/>
      <c r="D150" s="133">
        <f>D151</f>
        <v>-5780369465</v>
      </c>
      <c r="E150" s="136"/>
    </row>
    <row r="151" spans="1:5" s="5" customFormat="1" ht="15.75" customHeight="1">
      <c r="A151" s="57"/>
      <c r="B151" s="51"/>
      <c r="C151" s="67" t="s">
        <v>24</v>
      </c>
      <c r="D151" s="81">
        <f>-'[1]일반회계'!$E$72-'[3]일반회계'!$G$120-'[3]일반회계'!$G$132-'[5]감가상각 및 무형자산 상각'!$J$12</f>
        <v>-5780369465</v>
      </c>
      <c r="E151" s="58"/>
    </row>
    <row r="152" spans="1:5" s="5" customFormat="1" ht="15.75" customHeight="1" hidden="1">
      <c r="A152" s="57"/>
      <c r="B152" s="47" t="s">
        <v>627</v>
      </c>
      <c r="C152" s="66"/>
      <c r="D152" s="129">
        <f>D153</f>
        <v>0</v>
      </c>
      <c r="E152" s="58"/>
    </row>
    <row r="153" spans="1:5" s="5" customFormat="1" ht="15.75" customHeight="1" hidden="1">
      <c r="A153" s="57"/>
      <c r="B153" s="50"/>
      <c r="C153" s="67" t="s">
        <v>626</v>
      </c>
      <c r="D153" s="81"/>
      <c r="E153" s="58"/>
    </row>
    <row r="154" spans="1:5" s="5" customFormat="1" ht="15.75" customHeight="1" hidden="1">
      <c r="A154" s="57"/>
      <c r="B154" s="47" t="s">
        <v>505</v>
      </c>
      <c r="C154" s="66"/>
      <c r="D154" s="129">
        <f>D155</f>
        <v>0</v>
      </c>
      <c r="E154" s="58"/>
    </row>
    <row r="155" spans="1:5" s="5" customFormat="1" ht="15.75" customHeight="1" hidden="1">
      <c r="A155" s="57"/>
      <c r="B155" s="51"/>
      <c r="C155" s="67" t="s">
        <v>506</v>
      </c>
      <c r="D155" s="81"/>
      <c r="E155" s="58"/>
    </row>
    <row r="156" spans="1:5" s="5" customFormat="1" ht="15.75" customHeight="1" hidden="1">
      <c r="A156" s="57"/>
      <c r="B156" s="47" t="s">
        <v>507</v>
      </c>
      <c r="C156" s="66"/>
      <c r="D156" s="129">
        <f>D157</f>
        <v>0</v>
      </c>
      <c r="E156" s="58"/>
    </row>
    <row r="157" spans="1:5" s="5" customFormat="1" ht="15.75" customHeight="1" hidden="1">
      <c r="A157" s="57"/>
      <c r="B157" s="50"/>
      <c r="C157" s="67" t="s">
        <v>508</v>
      </c>
      <c r="D157" s="81"/>
      <c r="E157" s="58"/>
    </row>
    <row r="158" spans="1:5" s="5" customFormat="1" ht="15.75" customHeight="1" hidden="1">
      <c r="A158" s="57"/>
      <c r="B158" s="47" t="s">
        <v>509</v>
      </c>
      <c r="C158" s="66"/>
      <c r="D158" s="129">
        <f>D159</f>
        <v>0</v>
      </c>
      <c r="E158" s="58"/>
    </row>
    <row r="159" spans="1:5" s="5" customFormat="1" ht="15.75" customHeight="1" hidden="1">
      <c r="A159" s="57"/>
      <c r="B159" s="51"/>
      <c r="C159" s="67" t="s">
        <v>510</v>
      </c>
      <c r="D159" s="81"/>
      <c r="E159" s="58"/>
    </row>
    <row r="160" spans="1:5" s="132" customFormat="1" ht="15.75" customHeight="1">
      <c r="A160" s="135"/>
      <c r="B160" s="47" t="s">
        <v>59</v>
      </c>
      <c r="C160" s="66"/>
      <c r="D160" s="129">
        <f>D161</f>
        <v>9013649430</v>
      </c>
      <c r="E160" s="134"/>
    </row>
    <row r="161" spans="1:5" s="5" customFormat="1" ht="15.75" customHeight="1">
      <c r="A161" s="57"/>
      <c r="B161" s="50"/>
      <c r="C161" s="67" t="s">
        <v>59</v>
      </c>
      <c r="D161" s="139">
        <f>'[1]일반회계'!$A$74</f>
        <v>9013649430</v>
      </c>
      <c r="E161" s="58"/>
    </row>
    <row r="162" spans="1:5" s="5" customFormat="1" ht="15.75" customHeight="1">
      <c r="A162" s="57"/>
      <c r="B162" s="49"/>
      <c r="C162" s="68"/>
      <c r="D162" s="84"/>
      <c r="E162" s="58"/>
    </row>
    <row r="163" spans="1:5" s="5" customFormat="1" ht="15.75" customHeight="1">
      <c r="A163" s="194" t="s">
        <v>29</v>
      </c>
      <c r="B163" s="195"/>
      <c r="C163" s="196"/>
      <c r="D163" s="84"/>
      <c r="E163" s="59">
        <f>D164+D167+D169+D172+D174+D177+D179+D182+D194+D197+D199+D202+D204+D207+D209+D212+D214+D217+D219+D222+D224+D184+D187+D189+D192</f>
        <v>126642124954</v>
      </c>
    </row>
    <row r="164" spans="1:5" s="132" customFormat="1" ht="15.75" customHeight="1" hidden="1">
      <c r="A164" s="135"/>
      <c r="B164" s="47" t="s">
        <v>223</v>
      </c>
      <c r="C164" s="66"/>
      <c r="D164" s="129">
        <f>D165+D166</f>
        <v>0</v>
      </c>
      <c r="E164" s="134"/>
    </row>
    <row r="165" spans="1:5" s="5" customFormat="1" ht="15.75" customHeight="1" hidden="1">
      <c r="A165" s="57"/>
      <c r="B165" s="50"/>
      <c r="C165" s="67" t="s">
        <v>224</v>
      </c>
      <c r="D165" s="81"/>
      <c r="E165" s="58"/>
    </row>
    <row r="166" spans="1:5" s="5" customFormat="1" ht="15.75" customHeight="1" hidden="1">
      <c r="A166" s="57"/>
      <c r="B166" s="50"/>
      <c r="C166" s="67" t="s">
        <v>225</v>
      </c>
      <c r="D166" s="81"/>
      <c r="E166" s="58"/>
    </row>
    <row r="167" spans="1:5" s="132" customFormat="1" ht="15.75" customHeight="1" hidden="1">
      <c r="A167" s="135"/>
      <c r="B167" s="47" t="s">
        <v>226</v>
      </c>
      <c r="C167" s="66"/>
      <c r="D167" s="133">
        <f>D168</f>
        <v>0</v>
      </c>
      <c r="E167" s="137"/>
    </row>
    <row r="168" spans="1:5" s="5" customFormat="1" ht="15.75" customHeight="1" hidden="1">
      <c r="A168" s="57"/>
      <c r="B168" s="51"/>
      <c r="C168" s="67" t="s">
        <v>226</v>
      </c>
      <c r="D168" s="81"/>
      <c r="E168" s="58"/>
    </row>
    <row r="169" spans="1:5" s="132" customFormat="1" ht="15.75" customHeight="1">
      <c r="A169" s="135"/>
      <c r="B169" s="47" t="s">
        <v>227</v>
      </c>
      <c r="C169" s="66"/>
      <c r="D169" s="129">
        <f>D170+D171</f>
        <v>16293990450</v>
      </c>
      <c r="E169" s="137"/>
    </row>
    <row r="170" spans="1:5" s="5" customFormat="1" ht="15.75" customHeight="1">
      <c r="A170" s="57"/>
      <c r="B170" s="50"/>
      <c r="C170" s="67" t="s">
        <v>228</v>
      </c>
      <c r="D170" s="81">
        <f>'[1]일반회계'!$A$76</f>
        <v>6882251210</v>
      </c>
      <c r="E170" s="58"/>
    </row>
    <row r="171" spans="1:5" s="5" customFormat="1" ht="15.75" customHeight="1">
      <c r="A171" s="57"/>
      <c r="B171" s="50"/>
      <c r="C171" s="67" t="s">
        <v>229</v>
      </c>
      <c r="D171" s="81">
        <f>'[1]일반회계'!$A$77</f>
        <v>9411739240</v>
      </c>
      <c r="E171" s="58"/>
    </row>
    <row r="172" spans="1:5" s="132" customFormat="1" ht="15.75" customHeight="1">
      <c r="A172" s="135"/>
      <c r="B172" s="47" t="s">
        <v>230</v>
      </c>
      <c r="C172" s="66"/>
      <c r="D172" s="133">
        <f>D173</f>
        <v>-115522399</v>
      </c>
      <c r="E172" s="137"/>
    </row>
    <row r="173" spans="1:5" s="5" customFormat="1" ht="15.75" customHeight="1">
      <c r="A173" s="57"/>
      <c r="B173" s="51"/>
      <c r="C173" s="67" t="s">
        <v>230</v>
      </c>
      <c r="D173" s="81">
        <f>-'[1]일반회계'!$E$79-'[5]감가상각 및 무형자산 상각'!$J$16</f>
        <v>-115522399</v>
      </c>
      <c r="E173" s="58"/>
    </row>
    <row r="174" spans="1:5" s="132" customFormat="1" ht="15.75" customHeight="1">
      <c r="A174" s="135"/>
      <c r="B174" s="47" t="s">
        <v>60</v>
      </c>
      <c r="C174" s="66"/>
      <c r="D174" s="129">
        <f>D175+D176</f>
        <v>35127156334</v>
      </c>
      <c r="E174" s="137"/>
    </row>
    <row r="175" spans="1:5" s="5" customFormat="1" ht="15.75" customHeight="1">
      <c r="A175" s="57"/>
      <c r="B175" s="50"/>
      <c r="C175" s="67" t="s">
        <v>61</v>
      </c>
      <c r="D175" s="81">
        <f>'[1]일반회계'!$A$81</f>
        <v>9937254695</v>
      </c>
      <c r="E175" s="58"/>
    </row>
    <row r="176" spans="1:5" s="5" customFormat="1" ht="15.75" customHeight="1">
      <c r="A176" s="57"/>
      <c r="B176" s="50"/>
      <c r="C176" s="67" t="s">
        <v>231</v>
      </c>
      <c r="D176" s="81">
        <f>'[1]일반회계'!$A$82</f>
        <v>25189901639</v>
      </c>
      <c r="E176" s="58"/>
    </row>
    <row r="177" spans="1:5" s="132" customFormat="1" ht="15.75" customHeight="1">
      <c r="A177" s="135"/>
      <c r="B177" s="47" t="s">
        <v>232</v>
      </c>
      <c r="C177" s="66"/>
      <c r="D177" s="133">
        <f>D178</f>
        <v>-414123056</v>
      </c>
      <c r="E177" s="137"/>
    </row>
    <row r="178" spans="1:5" s="5" customFormat="1" ht="15.75" customHeight="1">
      <c r="A178" s="57"/>
      <c r="B178" s="51"/>
      <c r="C178" s="67" t="s">
        <v>232</v>
      </c>
      <c r="D178" s="81">
        <f>-'[1]일반회계'!$E$84-'[5]감가상각 및 무형자산 상각'!$J$17</f>
        <v>-414123056</v>
      </c>
      <c r="E178" s="58"/>
    </row>
    <row r="179" spans="1:5" s="132" customFormat="1" ht="15.75" customHeight="1">
      <c r="A179" s="135"/>
      <c r="B179" s="47" t="s">
        <v>62</v>
      </c>
      <c r="C179" s="66"/>
      <c r="D179" s="129">
        <f>D180+D181</f>
        <v>405187950</v>
      </c>
      <c r="E179" s="134"/>
    </row>
    <row r="180" spans="1:5" s="5" customFormat="1" ht="15.75" customHeight="1">
      <c r="A180" s="57"/>
      <c r="B180" s="50"/>
      <c r="C180" s="67" t="s">
        <v>63</v>
      </c>
      <c r="D180" s="139">
        <f>'[1]일반회계'!$A$86</f>
        <v>31917600</v>
      </c>
      <c r="E180" s="58"/>
    </row>
    <row r="181" spans="1:5" s="5" customFormat="1" ht="15" customHeight="1">
      <c r="A181" s="57"/>
      <c r="B181" s="50"/>
      <c r="C181" s="67" t="s">
        <v>64</v>
      </c>
      <c r="D181" s="139">
        <f>'[1]일반회계'!$A$87</f>
        <v>373270350</v>
      </c>
      <c r="E181" s="58"/>
    </row>
    <row r="182" spans="1:5" s="132" customFormat="1" ht="15.75" customHeight="1" hidden="1">
      <c r="A182" s="135"/>
      <c r="B182" s="47" t="s">
        <v>65</v>
      </c>
      <c r="C182" s="66"/>
      <c r="D182" s="172">
        <f>D183</f>
        <v>0</v>
      </c>
      <c r="E182" s="134"/>
    </row>
    <row r="183" spans="1:5" s="5" customFormat="1" ht="15.75" customHeight="1" hidden="1">
      <c r="A183" s="57"/>
      <c r="B183" s="51"/>
      <c r="C183" s="67" t="s">
        <v>65</v>
      </c>
      <c r="D183" s="169"/>
      <c r="E183" s="58"/>
    </row>
    <row r="184" spans="1:5" s="132" customFormat="1" ht="15.75" customHeight="1" hidden="1">
      <c r="A184" s="135"/>
      <c r="B184" s="47" t="s">
        <v>314</v>
      </c>
      <c r="C184" s="66"/>
      <c r="D184" s="129">
        <f>D185+D186</f>
        <v>0</v>
      </c>
      <c r="E184" s="137"/>
    </row>
    <row r="185" spans="1:5" s="5" customFormat="1" ht="15.75" customHeight="1" hidden="1">
      <c r="A185" s="57"/>
      <c r="B185" s="50"/>
      <c r="C185" s="67" t="s">
        <v>315</v>
      </c>
      <c r="D185" s="139"/>
      <c r="E185" s="58"/>
    </row>
    <row r="186" spans="1:5" s="5" customFormat="1" ht="15.75" customHeight="1" hidden="1">
      <c r="A186" s="57"/>
      <c r="B186" s="50"/>
      <c r="C186" s="67" t="s">
        <v>316</v>
      </c>
      <c r="D186" s="139"/>
      <c r="E186" s="58"/>
    </row>
    <row r="187" spans="1:5" s="132" customFormat="1" ht="15.75" customHeight="1" hidden="1">
      <c r="A187" s="135"/>
      <c r="B187" s="47" t="s">
        <v>317</v>
      </c>
      <c r="C187" s="66"/>
      <c r="D187" s="129">
        <f>D188</f>
        <v>0</v>
      </c>
      <c r="E187" s="137"/>
    </row>
    <row r="188" spans="1:5" s="5" customFormat="1" ht="15.75" customHeight="1" hidden="1">
      <c r="A188" s="57"/>
      <c r="B188" s="51"/>
      <c r="C188" s="67" t="s">
        <v>317</v>
      </c>
      <c r="D188" s="81"/>
      <c r="E188" s="58"/>
    </row>
    <row r="189" spans="1:5" s="132" customFormat="1" ht="15.75" customHeight="1" hidden="1">
      <c r="A189" s="135"/>
      <c r="B189" s="47" t="s">
        <v>318</v>
      </c>
      <c r="C189" s="66"/>
      <c r="D189" s="129">
        <f>D190+D191</f>
        <v>0</v>
      </c>
      <c r="E189" s="137"/>
    </row>
    <row r="190" spans="1:5" s="5" customFormat="1" ht="15.75" customHeight="1" hidden="1">
      <c r="A190" s="57"/>
      <c r="B190" s="50"/>
      <c r="C190" s="67" t="s">
        <v>319</v>
      </c>
      <c r="D190" s="139"/>
      <c r="E190" s="58"/>
    </row>
    <row r="191" spans="1:5" s="5" customFormat="1" ht="15.75" customHeight="1" hidden="1">
      <c r="A191" s="57"/>
      <c r="B191" s="50"/>
      <c r="C191" s="67" t="s">
        <v>320</v>
      </c>
      <c r="D191" s="139"/>
      <c r="E191" s="58"/>
    </row>
    <row r="192" spans="1:5" s="132" customFormat="1" ht="15.75" customHeight="1" hidden="1">
      <c r="A192" s="135"/>
      <c r="B192" s="47" t="s">
        <v>321</v>
      </c>
      <c r="C192" s="66"/>
      <c r="D192" s="129">
        <f>D193</f>
        <v>0</v>
      </c>
      <c r="E192" s="137"/>
    </row>
    <row r="193" spans="1:5" s="5" customFormat="1" ht="15.75" customHeight="1" hidden="1">
      <c r="A193" s="57"/>
      <c r="B193" s="51"/>
      <c r="C193" s="67" t="s">
        <v>321</v>
      </c>
      <c r="D193" s="81"/>
      <c r="E193" s="58"/>
    </row>
    <row r="194" spans="1:5" s="132" customFormat="1" ht="15.75" customHeight="1">
      <c r="A194" s="135"/>
      <c r="B194" s="47" t="s">
        <v>233</v>
      </c>
      <c r="C194" s="66"/>
      <c r="D194" s="129">
        <f>D195+D196</f>
        <v>20175759817</v>
      </c>
      <c r="E194" s="134"/>
    </row>
    <row r="195" spans="1:5" s="5" customFormat="1" ht="15.75" customHeight="1">
      <c r="A195" s="57"/>
      <c r="B195" s="50"/>
      <c r="C195" s="67" t="s">
        <v>234</v>
      </c>
      <c r="D195" s="139">
        <f>'[1]일반회계'!$A$89</f>
        <v>6726249929</v>
      </c>
      <c r="E195" s="58"/>
    </row>
    <row r="196" spans="1:5" s="5" customFormat="1" ht="15.75" customHeight="1">
      <c r="A196" s="57"/>
      <c r="B196" s="50"/>
      <c r="C196" s="67" t="s">
        <v>235</v>
      </c>
      <c r="D196" s="139">
        <f>'[1]일반회계'!$A$90</f>
        <v>13449509888</v>
      </c>
      <c r="E196" s="58"/>
    </row>
    <row r="197" spans="1:5" s="132" customFormat="1" ht="15.75" customHeight="1">
      <c r="A197" s="135"/>
      <c r="B197" s="47" t="s">
        <v>236</v>
      </c>
      <c r="C197" s="66"/>
      <c r="D197" s="133">
        <f>D198</f>
        <v>-2039978303</v>
      </c>
      <c r="E197" s="134"/>
    </row>
    <row r="198" spans="1:5" s="5" customFormat="1" ht="15.75" customHeight="1">
      <c r="A198" s="57"/>
      <c r="B198" s="51"/>
      <c r="C198" s="67" t="s">
        <v>236</v>
      </c>
      <c r="D198" s="81">
        <f>-'[1]일반회계'!$E$92-'[5]감가상각 및 무형자산 상각'!$J$21</f>
        <v>-2039978303</v>
      </c>
      <c r="E198" s="58"/>
    </row>
    <row r="199" spans="1:5" s="132" customFormat="1" ht="15.75" customHeight="1">
      <c r="A199" s="135"/>
      <c r="B199" s="47" t="s">
        <v>66</v>
      </c>
      <c r="C199" s="66"/>
      <c r="D199" s="129">
        <f>D200+D201</f>
        <v>22592372315</v>
      </c>
      <c r="E199" s="134"/>
    </row>
    <row r="200" spans="1:5" s="5" customFormat="1" ht="15.75" customHeight="1">
      <c r="A200" s="57"/>
      <c r="B200" s="50"/>
      <c r="C200" s="67" t="s">
        <v>67</v>
      </c>
      <c r="D200" s="81">
        <f>'[1]일반회계'!$A$94</f>
        <v>6700147570</v>
      </c>
      <c r="E200" s="58"/>
    </row>
    <row r="201" spans="1:5" s="5" customFormat="1" ht="15.75" customHeight="1">
      <c r="A201" s="57"/>
      <c r="B201" s="50"/>
      <c r="C201" s="67" t="s">
        <v>237</v>
      </c>
      <c r="D201" s="81">
        <f>'[1]일반회계'!$A$95</f>
        <v>15892224745</v>
      </c>
      <c r="E201" s="58"/>
    </row>
    <row r="202" spans="1:5" s="132" customFormat="1" ht="15.75" customHeight="1">
      <c r="A202" s="135"/>
      <c r="B202" s="47" t="s">
        <v>238</v>
      </c>
      <c r="C202" s="66"/>
      <c r="D202" s="133">
        <f>D203</f>
        <v>-3670279052</v>
      </c>
      <c r="E202" s="137"/>
    </row>
    <row r="203" spans="1:5" s="5" customFormat="1" ht="15.75" customHeight="1">
      <c r="A203" s="57"/>
      <c r="B203" s="51"/>
      <c r="C203" s="67" t="s">
        <v>238</v>
      </c>
      <c r="D203" s="81">
        <f>-'[1]일반회계'!$E$97-'[5]감가상각 및 무형자산 상각'!$J$22</f>
        <v>-3670279052</v>
      </c>
      <c r="E203" s="58"/>
    </row>
    <row r="204" spans="1:5" s="132" customFormat="1" ht="15.75" customHeight="1">
      <c r="A204" s="135"/>
      <c r="B204" s="47" t="s">
        <v>68</v>
      </c>
      <c r="C204" s="66"/>
      <c r="D204" s="129">
        <f>D205+D206</f>
        <v>9894071556</v>
      </c>
      <c r="E204" s="134"/>
    </row>
    <row r="205" spans="1:5" s="5" customFormat="1" ht="15.75" customHeight="1">
      <c r="A205" s="57"/>
      <c r="B205" s="50"/>
      <c r="C205" s="67" t="s">
        <v>69</v>
      </c>
      <c r="D205" s="139">
        <f>'[1]일반회계'!$A$99</f>
        <v>4812881413</v>
      </c>
      <c r="E205" s="58"/>
    </row>
    <row r="206" spans="1:5" s="5" customFormat="1" ht="15.75" customHeight="1">
      <c r="A206" s="57"/>
      <c r="B206" s="50"/>
      <c r="C206" s="67" t="s">
        <v>70</v>
      </c>
      <c r="D206" s="139">
        <f>'[1]일반회계'!$A$100</f>
        <v>5081190143</v>
      </c>
      <c r="E206" s="58"/>
    </row>
    <row r="207" spans="1:5" s="132" customFormat="1" ht="15.75" customHeight="1">
      <c r="A207" s="135"/>
      <c r="B207" s="47" t="s">
        <v>71</v>
      </c>
      <c r="C207" s="66"/>
      <c r="D207" s="133">
        <f>D208</f>
        <v>-1617465684</v>
      </c>
      <c r="E207" s="134"/>
    </row>
    <row r="208" spans="1:5" s="5" customFormat="1" ht="15.75" customHeight="1">
      <c r="A208" s="57"/>
      <c r="B208" s="51"/>
      <c r="C208" s="67" t="s">
        <v>71</v>
      </c>
      <c r="D208" s="81">
        <f>-'[1]일반회계'!$E$102-'[5]감가상각 및 무형자산 상각'!$J$23</f>
        <v>-1617465684</v>
      </c>
      <c r="E208" s="58"/>
    </row>
    <row r="209" spans="1:5" s="132" customFormat="1" ht="15.75" customHeight="1">
      <c r="A209" s="135"/>
      <c r="B209" s="47" t="s">
        <v>72</v>
      </c>
      <c r="C209" s="66"/>
      <c r="D209" s="129">
        <f>D210+D211</f>
        <v>3571173964</v>
      </c>
      <c r="E209" s="134"/>
    </row>
    <row r="210" spans="1:5" s="5" customFormat="1" ht="15.75" customHeight="1">
      <c r="A210" s="57"/>
      <c r="B210" s="50"/>
      <c r="C210" s="67" t="s">
        <v>73</v>
      </c>
      <c r="D210" s="139">
        <f>'[1]일반회계'!$A$104</f>
        <v>732945160</v>
      </c>
      <c r="E210" s="58"/>
    </row>
    <row r="211" spans="1:5" s="5" customFormat="1" ht="15.75" customHeight="1">
      <c r="A211" s="57"/>
      <c r="B211" s="50"/>
      <c r="C211" s="67" t="s">
        <v>74</v>
      </c>
      <c r="D211" s="139">
        <f>'[1]일반회계'!$A$105</f>
        <v>2838228804</v>
      </c>
      <c r="E211" s="58"/>
    </row>
    <row r="212" spans="1:5" s="132" customFormat="1" ht="15.75" customHeight="1">
      <c r="A212" s="135"/>
      <c r="B212" s="47" t="s">
        <v>75</v>
      </c>
      <c r="C212" s="66"/>
      <c r="D212" s="133">
        <f>D213</f>
        <v>-1864713407</v>
      </c>
      <c r="E212" s="134"/>
    </row>
    <row r="213" spans="1:5" s="5" customFormat="1" ht="15.75" customHeight="1">
      <c r="A213" s="57"/>
      <c r="B213" s="51"/>
      <c r="C213" s="67" t="s">
        <v>75</v>
      </c>
      <c r="D213" s="81">
        <f>-'[1]일반회계'!$E$107-'[5]감가상각 및 무형자산 상각'!$J$24</f>
        <v>-1864713407</v>
      </c>
      <c r="E213" s="58"/>
    </row>
    <row r="214" spans="1:5" s="132" customFormat="1" ht="15.75" customHeight="1" hidden="1">
      <c r="A214" s="135"/>
      <c r="B214" s="47" t="s">
        <v>511</v>
      </c>
      <c r="C214" s="66"/>
      <c r="D214" s="129">
        <f>D215+D216</f>
        <v>0</v>
      </c>
      <c r="E214" s="59"/>
    </row>
    <row r="215" spans="1:5" s="132" customFormat="1" ht="15.75" customHeight="1" hidden="1">
      <c r="A215" s="135"/>
      <c r="B215" s="47"/>
      <c r="C215" s="67" t="s">
        <v>515</v>
      </c>
      <c r="D215" s="129"/>
      <c r="E215" s="59"/>
    </row>
    <row r="216" spans="1:5" s="5" customFormat="1" ht="15.75" customHeight="1" hidden="1">
      <c r="A216" s="57"/>
      <c r="B216" s="51"/>
      <c r="C216" s="67" t="s">
        <v>512</v>
      </c>
      <c r="D216" s="83"/>
      <c r="E216" s="58"/>
    </row>
    <row r="217" spans="1:5" s="132" customFormat="1" ht="15.75" customHeight="1" hidden="1">
      <c r="A217" s="135"/>
      <c r="B217" s="47" t="s">
        <v>513</v>
      </c>
      <c r="C217" s="66"/>
      <c r="D217" s="129">
        <f>D218</f>
        <v>0</v>
      </c>
      <c r="E217" s="136"/>
    </row>
    <row r="218" spans="1:5" s="5" customFormat="1" ht="15.75" customHeight="1" hidden="1">
      <c r="A218" s="57"/>
      <c r="B218" s="51"/>
      <c r="C218" s="67" t="s">
        <v>514</v>
      </c>
      <c r="D218" s="81"/>
      <c r="E218" s="58"/>
    </row>
    <row r="219" spans="1:5" s="132" customFormat="1" ht="15.75" customHeight="1">
      <c r="A219" s="135"/>
      <c r="B219" s="47" t="s">
        <v>76</v>
      </c>
      <c r="C219" s="66"/>
      <c r="D219" s="129">
        <f>D220+D221</f>
        <v>11141358279</v>
      </c>
      <c r="E219" s="134"/>
    </row>
    <row r="220" spans="1:5" s="5" customFormat="1" ht="15.75" customHeight="1">
      <c r="A220" s="57"/>
      <c r="B220" s="50"/>
      <c r="C220" s="67" t="s">
        <v>77</v>
      </c>
      <c r="D220" s="81">
        <f>'[1]일반회계'!$A$109</f>
        <v>866318230</v>
      </c>
      <c r="E220" s="58"/>
    </row>
    <row r="221" spans="1:5" s="5" customFormat="1" ht="15.75" customHeight="1">
      <c r="A221" s="57"/>
      <c r="B221" s="50"/>
      <c r="C221" s="67" t="s">
        <v>78</v>
      </c>
      <c r="D221" s="81">
        <f>'[1]일반회계'!$A$110</f>
        <v>10275040049</v>
      </c>
      <c r="E221" s="58"/>
    </row>
    <row r="222" spans="1:5" s="132" customFormat="1" ht="15.75" customHeight="1">
      <c r="A222" s="135"/>
      <c r="B222" s="47" t="s">
        <v>79</v>
      </c>
      <c r="C222" s="66"/>
      <c r="D222" s="133">
        <f>D223</f>
        <v>-1004481220</v>
      </c>
      <c r="E222" s="134"/>
    </row>
    <row r="223" spans="1:5" s="5" customFormat="1" ht="15.75" customHeight="1">
      <c r="A223" s="57"/>
      <c r="B223" s="51"/>
      <c r="C223" s="67" t="s">
        <v>79</v>
      </c>
      <c r="D223" s="81">
        <f>-'[1]일반회계'!$E$112-'[5]감가상각 및 무형자산 상각'!$J$26</f>
        <v>-1004481220</v>
      </c>
      <c r="E223" s="58"/>
    </row>
    <row r="224" spans="1:5" s="132" customFormat="1" ht="15.75" customHeight="1">
      <c r="A224" s="135"/>
      <c r="B224" s="47" t="s">
        <v>80</v>
      </c>
      <c r="C224" s="66"/>
      <c r="D224" s="129">
        <f>D225</f>
        <v>18167617410</v>
      </c>
      <c r="E224" s="134"/>
    </row>
    <row r="225" spans="1:5" s="5" customFormat="1" ht="15.75" customHeight="1">
      <c r="A225" s="57"/>
      <c r="B225" s="50"/>
      <c r="C225" s="67" t="s">
        <v>80</v>
      </c>
      <c r="D225" s="139">
        <f>'[1]일반회계'!$A$114</f>
        <v>18167617410</v>
      </c>
      <c r="E225" s="58"/>
    </row>
    <row r="226" spans="1:5" s="5" customFormat="1" ht="15.75" customHeight="1">
      <c r="A226" s="57"/>
      <c r="B226" s="49"/>
      <c r="C226" s="68"/>
      <c r="D226" s="84"/>
      <c r="E226" s="58"/>
    </row>
    <row r="227" spans="1:5" s="5" customFormat="1" ht="15.75" customHeight="1">
      <c r="A227" s="194" t="s">
        <v>30</v>
      </c>
      <c r="B227" s="195"/>
      <c r="C227" s="196"/>
      <c r="D227" s="84"/>
      <c r="E227" s="59">
        <f>D228+D231+D234+D236+D239+D241+D244+D247+D249+D252+D254+D257+D259+D262+D264+D267+D269+D272+D274</f>
        <v>1332420894733</v>
      </c>
    </row>
    <row r="228" spans="1:5" s="132" customFormat="1" ht="15.75" customHeight="1">
      <c r="A228" s="135"/>
      <c r="B228" s="47" t="s">
        <v>81</v>
      </c>
      <c r="C228" s="66"/>
      <c r="D228" s="140">
        <f>D229+D230</f>
        <v>820766000671</v>
      </c>
      <c r="E228" s="59"/>
    </row>
    <row r="229" spans="1:5" s="5" customFormat="1" ht="15.75" customHeight="1">
      <c r="A229" s="57"/>
      <c r="B229" s="50"/>
      <c r="C229" s="67" t="s">
        <v>82</v>
      </c>
      <c r="D229" s="139">
        <f>'[1]일반회계'!$A$116</f>
        <v>165254808115</v>
      </c>
      <c r="E229" s="58"/>
    </row>
    <row r="230" spans="1:5" s="5" customFormat="1" ht="15.75" customHeight="1">
      <c r="A230" s="57"/>
      <c r="B230" s="50"/>
      <c r="C230" s="67" t="s">
        <v>83</v>
      </c>
      <c r="D230" s="139">
        <f>'[1]일반회계'!$A$117</f>
        <v>655511192556</v>
      </c>
      <c r="E230" s="58"/>
    </row>
    <row r="231" spans="1:5" s="132" customFormat="1" ht="15.75" customHeight="1">
      <c r="A231" s="135"/>
      <c r="B231" s="47" t="s">
        <v>84</v>
      </c>
      <c r="C231" s="66"/>
      <c r="D231" s="140">
        <f>D232+D233</f>
        <v>10700681210</v>
      </c>
      <c r="E231" s="134"/>
    </row>
    <row r="232" spans="1:5" s="5" customFormat="1" ht="15.75" customHeight="1" hidden="1">
      <c r="A232" s="57"/>
      <c r="B232" s="47"/>
      <c r="C232" s="138" t="s">
        <v>239</v>
      </c>
      <c r="D232" s="139"/>
      <c r="E232" s="76"/>
    </row>
    <row r="233" spans="1:5" s="5" customFormat="1" ht="15.75" customHeight="1">
      <c r="A233" s="57"/>
      <c r="B233" s="50"/>
      <c r="C233" s="67" t="s">
        <v>85</v>
      </c>
      <c r="D233" s="139">
        <f>'[1]일반회계'!$A$119</f>
        <v>10700681210</v>
      </c>
      <c r="E233" s="58"/>
    </row>
    <row r="234" spans="1:5" s="132" customFormat="1" ht="15.75" customHeight="1">
      <c r="A234" s="135"/>
      <c r="B234" s="47" t="s">
        <v>86</v>
      </c>
      <c r="C234" s="66"/>
      <c r="D234" s="164">
        <f>D235</f>
        <v>-4962532474</v>
      </c>
      <c r="E234" s="134"/>
    </row>
    <row r="235" spans="1:5" s="5" customFormat="1" ht="15.75" customHeight="1">
      <c r="A235" s="57"/>
      <c r="B235" s="51"/>
      <c r="C235" s="67" t="s">
        <v>86</v>
      </c>
      <c r="D235" s="81">
        <f>-'[1]일반회계'!$E$121-'[5]감가상각 및 무형자산 상각'!$J$27</f>
        <v>-4962532474</v>
      </c>
      <c r="E235" s="58"/>
    </row>
    <row r="236" spans="1:5" s="132" customFormat="1" ht="15.75" customHeight="1">
      <c r="A236" s="135"/>
      <c r="B236" s="47" t="s">
        <v>240</v>
      </c>
      <c r="C236" s="66"/>
      <c r="D236" s="140">
        <f>D237+D238</f>
        <v>14274727237</v>
      </c>
      <c r="E236" s="137"/>
    </row>
    <row r="237" spans="1:5" s="5" customFormat="1" ht="15.75" customHeight="1">
      <c r="A237" s="57"/>
      <c r="B237" s="47"/>
      <c r="C237" s="138" t="s">
        <v>241</v>
      </c>
      <c r="D237" s="139">
        <f>'[1]일반회계'!$A$123</f>
        <v>3762580790</v>
      </c>
      <c r="E237" s="58"/>
    </row>
    <row r="238" spans="1:5" s="5" customFormat="1" ht="15.75" customHeight="1">
      <c r="A238" s="57"/>
      <c r="B238" s="50"/>
      <c r="C238" s="67" t="s">
        <v>242</v>
      </c>
      <c r="D238" s="139">
        <f>'[1]일반회계'!$A$124</f>
        <v>10512146447</v>
      </c>
      <c r="E238" s="58"/>
    </row>
    <row r="239" spans="1:5" s="132" customFormat="1" ht="15.75" customHeight="1">
      <c r="A239" s="135"/>
      <c r="B239" s="47" t="s">
        <v>243</v>
      </c>
      <c r="C239" s="66"/>
      <c r="D239" s="164">
        <f>D240</f>
        <v>-1338239069</v>
      </c>
      <c r="E239" s="137"/>
    </row>
    <row r="240" spans="1:5" s="5" customFormat="1" ht="15.75" customHeight="1">
      <c r="A240" s="57"/>
      <c r="B240" s="51"/>
      <c r="C240" s="67" t="s">
        <v>243</v>
      </c>
      <c r="D240" s="81">
        <f>-'[1]일반회계'!$E$126-'[5]감가상각 및 무형자산 상각'!$J$28</f>
        <v>-1338239069</v>
      </c>
      <c r="E240" s="58"/>
    </row>
    <row r="241" spans="1:5" s="132" customFormat="1" ht="15.75" customHeight="1">
      <c r="A241" s="135"/>
      <c r="B241" s="47" t="s">
        <v>250</v>
      </c>
      <c r="C241" s="66"/>
      <c r="D241" s="140">
        <f>D242+D243</f>
        <v>153318160690</v>
      </c>
      <c r="E241" s="59"/>
    </row>
    <row r="242" spans="1:5" s="5" customFormat="1" ht="15.75" customHeight="1">
      <c r="A242" s="57"/>
      <c r="B242" s="50"/>
      <c r="C242" s="67" t="s">
        <v>94</v>
      </c>
      <c r="D242" s="83">
        <f>'[1]일반회계'!$A$128</f>
        <v>2924399490</v>
      </c>
      <c r="E242" s="58"/>
    </row>
    <row r="243" spans="1:5" s="5" customFormat="1" ht="15.75" customHeight="1">
      <c r="A243" s="57"/>
      <c r="B243" s="50"/>
      <c r="C243" s="67" t="s">
        <v>220</v>
      </c>
      <c r="D243" s="139">
        <f>'[1]일반회계'!$A$129</f>
        <v>150393761200</v>
      </c>
      <c r="E243" s="58"/>
    </row>
    <row r="244" spans="1:5" s="5" customFormat="1" ht="15.75" customHeight="1">
      <c r="A244" s="57"/>
      <c r="B244" s="47" t="s">
        <v>393</v>
      </c>
      <c r="C244" s="66"/>
      <c r="D244" s="140">
        <f>D245+D246</f>
        <v>19825699860</v>
      </c>
      <c r="E244" s="58"/>
    </row>
    <row r="245" spans="1:5" s="5" customFormat="1" ht="15.75" customHeight="1">
      <c r="A245" s="57"/>
      <c r="B245" s="47"/>
      <c r="C245" s="138" t="s">
        <v>394</v>
      </c>
      <c r="D245" s="139">
        <f>'[1]일반회계'!$A$131</f>
        <v>2022704440</v>
      </c>
      <c r="E245" s="58"/>
    </row>
    <row r="246" spans="1:5" s="5" customFormat="1" ht="15.75" customHeight="1">
      <c r="A246" s="57"/>
      <c r="B246" s="50"/>
      <c r="C246" s="67" t="s">
        <v>395</v>
      </c>
      <c r="D246" s="166">
        <f>'[1]일반회계'!$A$132</f>
        <v>17802995420</v>
      </c>
      <c r="E246" s="58"/>
    </row>
    <row r="247" spans="1:5" s="5" customFormat="1" ht="15.75" customHeight="1">
      <c r="A247" s="57"/>
      <c r="B247" s="47" t="s">
        <v>396</v>
      </c>
      <c r="C247" s="66"/>
      <c r="D247" s="164">
        <f>D248</f>
        <v>-9798589</v>
      </c>
      <c r="E247" s="58"/>
    </row>
    <row r="248" spans="1:5" s="5" customFormat="1" ht="15.75" customHeight="1">
      <c r="A248" s="57"/>
      <c r="B248" s="51"/>
      <c r="C248" s="67" t="s">
        <v>397</v>
      </c>
      <c r="D248" s="174">
        <f>-'[1]일반회계'!$E$134-'[5]감가상각 및 무형자산 상각'!$J$29</f>
        <v>-9798589</v>
      </c>
      <c r="E248" s="58"/>
    </row>
    <row r="249" spans="1:5" s="132" customFormat="1" ht="15.75" customHeight="1" hidden="1">
      <c r="A249" s="135"/>
      <c r="B249" s="47" t="s">
        <v>244</v>
      </c>
      <c r="C249" s="66"/>
      <c r="D249" s="140">
        <f>D250+D251</f>
        <v>0</v>
      </c>
      <c r="E249" s="137"/>
    </row>
    <row r="250" spans="1:5" s="5" customFormat="1" ht="15.75" customHeight="1" hidden="1">
      <c r="A250" s="57"/>
      <c r="B250" s="47"/>
      <c r="C250" s="138" t="s">
        <v>245</v>
      </c>
      <c r="D250" s="139"/>
      <c r="E250" s="58"/>
    </row>
    <row r="251" spans="1:5" s="5" customFormat="1" ht="15.75" customHeight="1" hidden="1">
      <c r="A251" s="57"/>
      <c r="B251" s="50"/>
      <c r="C251" s="67" t="s">
        <v>246</v>
      </c>
      <c r="D251" s="139"/>
      <c r="E251" s="58"/>
    </row>
    <row r="252" spans="1:5" s="132" customFormat="1" ht="15.75" customHeight="1" hidden="1">
      <c r="A252" s="135"/>
      <c r="B252" s="47" t="s">
        <v>247</v>
      </c>
      <c r="C252" s="66"/>
      <c r="D252" s="140">
        <f>D253</f>
        <v>0</v>
      </c>
      <c r="E252" s="137"/>
    </row>
    <row r="253" spans="1:5" s="5" customFormat="1" ht="15.75" customHeight="1" hidden="1">
      <c r="A253" s="57"/>
      <c r="B253" s="51"/>
      <c r="C253" s="67" t="s">
        <v>247</v>
      </c>
      <c r="D253" s="81"/>
      <c r="E253" s="58"/>
    </row>
    <row r="254" spans="1:5" s="132" customFormat="1" ht="15.75" customHeight="1">
      <c r="A254" s="135"/>
      <c r="B254" s="47" t="s">
        <v>87</v>
      </c>
      <c r="C254" s="66"/>
      <c r="D254" s="140">
        <f>D255+D256</f>
        <v>129751660646</v>
      </c>
      <c r="E254" s="134"/>
    </row>
    <row r="255" spans="1:5" s="5" customFormat="1" ht="15.75" customHeight="1">
      <c r="A255" s="57"/>
      <c r="B255" s="47"/>
      <c r="C255" s="138" t="s">
        <v>248</v>
      </c>
      <c r="D255" s="125">
        <f>'[1]일반회계'!$A$136</f>
        <v>9102549029</v>
      </c>
      <c r="E255" s="76"/>
    </row>
    <row r="256" spans="1:5" s="5" customFormat="1" ht="15.75" customHeight="1">
      <c r="A256" s="57"/>
      <c r="B256" s="50"/>
      <c r="C256" s="67" t="s">
        <v>88</v>
      </c>
      <c r="D256" s="139">
        <f>'[1]일반회계'!$A$137</f>
        <v>120649111617</v>
      </c>
      <c r="E256" s="58"/>
    </row>
    <row r="257" spans="1:5" s="132" customFormat="1" ht="15.75" customHeight="1">
      <c r="A257" s="135"/>
      <c r="B257" s="47" t="s">
        <v>89</v>
      </c>
      <c r="C257" s="66"/>
      <c r="D257" s="164">
        <f>D258</f>
        <v>-11500622055</v>
      </c>
      <c r="E257" s="134"/>
    </row>
    <row r="258" spans="1:5" s="5" customFormat="1" ht="15.75" customHeight="1">
      <c r="A258" s="57"/>
      <c r="B258" s="51"/>
      <c r="C258" s="67" t="s">
        <v>89</v>
      </c>
      <c r="D258" s="81">
        <f>-'[1]일반회계'!$E$139-'[5]감가상각 및 무형자산 상각'!$J$31</f>
        <v>-11500622055</v>
      </c>
      <c r="E258" s="58"/>
    </row>
    <row r="259" spans="1:5" s="5" customFormat="1" ht="15.75" customHeight="1" hidden="1">
      <c r="A259" s="57"/>
      <c r="B259" s="47" t="s">
        <v>516</v>
      </c>
      <c r="C259" s="66"/>
      <c r="D259" s="140">
        <f>D260+D261</f>
        <v>0</v>
      </c>
      <c r="E259" s="58"/>
    </row>
    <row r="260" spans="1:5" s="5" customFormat="1" ht="15.75" customHeight="1" hidden="1">
      <c r="A260" s="57"/>
      <c r="B260" s="47"/>
      <c r="C260" s="138" t="s">
        <v>517</v>
      </c>
      <c r="D260" s="81"/>
      <c r="E260" s="58"/>
    </row>
    <row r="261" spans="1:5" s="5" customFormat="1" ht="15.75" customHeight="1" hidden="1">
      <c r="A261" s="57"/>
      <c r="B261" s="50"/>
      <c r="C261" s="67" t="s">
        <v>518</v>
      </c>
      <c r="D261" s="81"/>
      <c r="E261" s="58"/>
    </row>
    <row r="262" spans="1:5" s="5" customFormat="1" ht="15.75" customHeight="1" hidden="1">
      <c r="A262" s="57"/>
      <c r="B262" s="47" t="s">
        <v>519</v>
      </c>
      <c r="C262" s="66"/>
      <c r="D262" s="140">
        <f>D263</f>
        <v>0</v>
      </c>
      <c r="E262" s="58"/>
    </row>
    <row r="263" spans="1:5" s="5" customFormat="1" ht="15.75" customHeight="1" hidden="1">
      <c r="A263" s="57"/>
      <c r="B263" s="51"/>
      <c r="C263" s="67" t="s">
        <v>520</v>
      </c>
      <c r="D263" s="81"/>
      <c r="E263" s="58"/>
    </row>
    <row r="264" spans="1:5" s="5" customFormat="1" ht="15.75" customHeight="1">
      <c r="A264" s="57"/>
      <c r="B264" s="175" t="s">
        <v>521</v>
      </c>
      <c r="C264" s="176"/>
      <c r="D264" s="140">
        <f>D265+D266</f>
        <v>14212800</v>
      </c>
      <c r="E264" s="58"/>
    </row>
    <row r="265" spans="1:5" s="5" customFormat="1" ht="15.75" customHeight="1" hidden="1">
      <c r="A265" s="57"/>
      <c r="B265" s="175"/>
      <c r="C265" s="177" t="s">
        <v>522</v>
      </c>
      <c r="D265" s="174"/>
      <c r="E265" s="58"/>
    </row>
    <row r="266" spans="1:5" s="5" customFormat="1" ht="15.75" customHeight="1">
      <c r="A266" s="57"/>
      <c r="B266" s="89"/>
      <c r="C266" s="177" t="s">
        <v>524</v>
      </c>
      <c r="D266" s="174">
        <f>'[1]일반회계'!$A$141</f>
        <v>14212800</v>
      </c>
      <c r="E266" s="58"/>
    </row>
    <row r="267" spans="1:5" s="5" customFormat="1" ht="15.75" customHeight="1">
      <c r="A267" s="57"/>
      <c r="B267" s="175" t="s">
        <v>523</v>
      </c>
      <c r="C267" s="176"/>
      <c r="D267" s="164">
        <f>D268</f>
        <v>-2457457</v>
      </c>
      <c r="E267" s="58"/>
    </row>
    <row r="268" spans="1:5" s="5" customFormat="1" ht="15.75" customHeight="1">
      <c r="A268" s="57"/>
      <c r="B268" s="89"/>
      <c r="C268" s="177" t="s">
        <v>523</v>
      </c>
      <c r="D268" s="174">
        <f>-'[1]일반회계'!$E$143-'[5]감가상각 및 무형자산 상각'!$J$33</f>
        <v>-2457457</v>
      </c>
      <c r="E268" s="58"/>
    </row>
    <row r="269" spans="1:5" s="132" customFormat="1" ht="15.75" customHeight="1">
      <c r="A269" s="135"/>
      <c r="B269" s="47" t="s">
        <v>90</v>
      </c>
      <c r="C269" s="66"/>
      <c r="D269" s="140">
        <f>D270+D271</f>
        <v>150799612473</v>
      </c>
      <c r="E269" s="134"/>
    </row>
    <row r="270" spans="1:5" s="5" customFormat="1" ht="15.75" customHeight="1">
      <c r="A270" s="57"/>
      <c r="B270" s="47"/>
      <c r="C270" s="67" t="s">
        <v>249</v>
      </c>
      <c r="D270" s="125">
        <f>'[1]일반회계'!$A$145</f>
        <v>17308173097</v>
      </c>
      <c r="E270" s="76"/>
    </row>
    <row r="271" spans="1:5" s="5" customFormat="1" ht="15.75" customHeight="1">
      <c r="A271" s="57"/>
      <c r="B271" s="50"/>
      <c r="C271" s="67" t="s">
        <v>91</v>
      </c>
      <c r="D271" s="139">
        <f>'[1]일반회계'!$A$146</f>
        <v>133491439376</v>
      </c>
      <c r="E271" s="58"/>
    </row>
    <row r="272" spans="1:5" s="132" customFormat="1" ht="15.75" customHeight="1" hidden="1">
      <c r="A272" s="135"/>
      <c r="B272" s="47" t="s">
        <v>92</v>
      </c>
      <c r="C272" s="66"/>
      <c r="D272" s="164">
        <f>D273</f>
        <v>0</v>
      </c>
      <c r="E272" s="134"/>
    </row>
    <row r="273" spans="1:5" s="5" customFormat="1" ht="15.75" customHeight="1" hidden="1">
      <c r="A273" s="57"/>
      <c r="B273" s="50"/>
      <c r="C273" s="67" t="s">
        <v>92</v>
      </c>
      <c r="D273" s="81"/>
      <c r="E273" s="58"/>
    </row>
    <row r="274" spans="1:5" s="132" customFormat="1" ht="15.75" customHeight="1">
      <c r="A274" s="135"/>
      <c r="B274" s="47" t="s">
        <v>93</v>
      </c>
      <c r="C274" s="66"/>
      <c r="D274" s="140">
        <f>D275</f>
        <v>50783788790</v>
      </c>
      <c r="E274" s="134"/>
    </row>
    <row r="275" spans="1:5" s="5" customFormat="1" ht="15.75" customHeight="1">
      <c r="A275" s="57"/>
      <c r="B275" s="50"/>
      <c r="C275" s="67" t="s">
        <v>93</v>
      </c>
      <c r="D275" s="81">
        <f>'[1]일반회계'!$A$148</f>
        <v>50783788790</v>
      </c>
      <c r="E275" s="58"/>
    </row>
    <row r="276" spans="1:5" s="5" customFormat="1" ht="15.75" customHeight="1">
      <c r="A276" s="57"/>
      <c r="B276" s="49"/>
      <c r="C276" s="68"/>
      <c r="D276" s="84"/>
      <c r="E276" s="58"/>
    </row>
    <row r="277" spans="1:5" s="5" customFormat="1" ht="15.75" customHeight="1">
      <c r="A277" s="194" t="s">
        <v>98</v>
      </c>
      <c r="B277" s="195"/>
      <c r="C277" s="196"/>
      <c r="D277" s="84"/>
      <c r="E277" s="59">
        <f>D278+D280+D283</f>
        <v>4587028606</v>
      </c>
    </row>
    <row r="278" spans="1:5" s="5" customFormat="1" ht="15.75" customHeight="1">
      <c r="A278" s="57"/>
      <c r="B278" s="47" t="s">
        <v>95</v>
      </c>
      <c r="C278" s="66"/>
      <c r="D278" s="129">
        <f>D279</f>
        <v>55048000</v>
      </c>
      <c r="E278" s="77"/>
    </row>
    <row r="279" spans="1:5" s="5" customFormat="1" ht="15.75" customHeight="1">
      <c r="A279" s="57"/>
      <c r="B279" s="50"/>
      <c r="C279" s="67" t="s">
        <v>95</v>
      </c>
      <c r="D279" s="83">
        <f>'[1]일반회계'!$A$150</f>
        <v>55048000</v>
      </c>
      <c r="E279" s="58"/>
    </row>
    <row r="280" spans="1:5" s="5" customFormat="1" ht="15.75" customHeight="1">
      <c r="A280" s="57"/>
      <c r="B280" s="47" t="s">
        <v>96</v>
      </c>
      <c r="C280" s="66"/>
      <c r="D280" s="129">
        <f>D281+D282</f>
        <v>4303238788</v>
      </c>
      <c r="E280" s="77"/>
    </row>
    <row r="281" spans="1:5" s="5" customFormat="1" ht="15.75" customHeight="1" hidden="1">
      <c r="A281" s="57"/>
      <c r="B281" s="50"/>
      <c r="C281" s="67" t="s">
        <v>97</v>
      </c>
      <c r="D281" s="171">
        <f>'[1]일반회계'!$A$152-87394</f>
        <v>0</v>
      </c>
      <c r="E281" s="58"/>
    </row>
    <row r="282" spans="1:5" s="5" customFormat="1" ht="15.75" customHeight="1">
      <c r="A282" s="57"/>
      <c r="B282" s="50"/>
      <c r="C282" s="67" t="s">
        <v>251</v>
      </c>
      <c r="D282" s="83">
        <f>'[1]일반회계'!$A$153+'[3]일반회계'!$E$123-'[3]일반회계'!$G$134-'[5]감가상각 및 무형자산 상각'!$J$36</f>
        <v>4303238788</v>
      </c>
      <c r="E282" s="58"/>
    </row>
    <row r="283" spans="1:5" s="5" customFormat="1" ht="15.75" customHeight="1">
      <c r="A283" s="57"/>
      <c r="B283" s="47" t="s">
        <v>371</v>
      </c>
      <c r="C283" s="66"/>
      <c r="D283" s="129">
        <f>D284+D285</f>
        <v>228741818</v>
      </c>
      <c r="E283" s="58"/>
    </row>
    <row r="284" spans="1:5" s="5" customFormat="1" ht="15.75" customHeight="1">
      <c r="A284" s="57"/>
      <c r="B284" s="50"/>
      <c r="C284" s="67" t="s">
        <v>631</v>
      </c>
      <c r="D284" s="83">
        <f>'[1]일반회계'!$A$155-'[3]일반회계'!$G$37</f>
        <v>228741818</v>
      </c>
      <c r="E284" s="58"/>
    </row>
    <row r="285" spans="1:5" s="5" customFormat="1" ht="15.75" customHeight="1" hidden="1">
      <c r="A285" s="57"/>
      <c r="B285" s="50"/>
      <c r="C285" s="67" t="s">
        <v>371</v>
      </c>
      <c r="D285" s="83"/>
      <c r="E285" s="58"/>
    </row>
    <row r="286" spans="1:5" s="5" customFormat="1" ht="15.75" customHeight="1">
      <c r="A286" s="57"/>
      <c r="B286" s="50"/>
      <c r="C286" s="67"/>
      <c r="D286" s="83"/>
      <c r="E286" s="58"/>
    </row>
    <row r="287" spans="1:5" s="5" customFormat="1" ht="15.75" customHeight="1" thickBot="1">
      <c r="A287" s="204" t="s">
        <v>11</v>
      </c>
      <c r="B287" s="205"/>
      <c r="C287" s="206"/>
      <c r="D287" s="83"/>
      <c r="E287" s="73">
        <f>E9+E110+E127+E163+E227+E277</f>
        <v>1610647544546</v>
      </c>
    </row>
    <row r="288" spans="1:5" ht="15.75" customHeight="1" thickTop="1">
      <c r="A288" s="60"/>
      <c r="B288" s="52"/>
      <c r="C288" s="69"/>
      <c r="D288" s="82"/>
      <c r="E288" s="61"/>
    </row>
    <row r="289" spans="1:5" ht="15.75" customHeight="1">
      <c r="A289" s="191" t="s">
        <v>12</v>
      </c>
      <c r="B289" s="192"/>
      <c r="C289" s="193"/>
      <c r="D289" s="82"/>
      <c r="E289" s="61"/>
    </row>
    <row r="290" spans="1:5" ht="15.75" customHeight="1">
      <c r="A290" s="194" t="s">
        <v>13</v>
      </c>
      <c r="B290" s="195"/>
      <c r="C290" s="196"/>
      <c r="D290" s="82"/>
      <c r="E290" s="59">
        <f>D294+D297+D291</f>
        <v>4602869615</v>
      </c>
    </row>
    <row r="291" spans="1:5" ht="15.75" customHeight="1" hidden="1">
      <c r="A291" s="142"/>
      <c r="B291" s="47" t="s">
        <v>372</v>
      </c>
      <c r="C291" s="67"/>
      <c r="D291" s="140">
        <f>D292+D293</f>
        <v>0</v>
      </c>
      <c r="E291" s="59"/>
    </row>
    <row r="292" spans="1:5" ht="15.75" customHeight="1" hidden="1">
      <c r="A292" s="142"/>
      <c r="B292" s="47"/>
      <c r="C292" s="67" t="s">
        <v>525</v>
      </c>
      <c r="D292" s="140"/>
      <c r="E292" s="59"/>
    </row>
    <row r="293" spans="1:5" ht="15.75" customHeight="1" hidden="1">
      <c r="A293" s="142"/>
      <c r="B293" s="50"/>
      <c r="C293" s="67" t="s">
        <v>373</v>
      </c>
      <c r="D293" s="125"/>
      <c r="E293" s="59"/>
    </row>
    <row r="294" spans="1:5" s="5" customFormat="1" ht="15.75" customHeight="1">
      <c r="A294" s="57"/>
      <c r="B294" s="47" t="s">
        <v>105</v>
      </c>
      <c r="C294" s="67"/>
      <c r="D294" s="129">
        <f>D295+D296</f>
        <v>2330900000</v>
      </c>
      <c r="E294" s="77"/>
    </row>
    <row r="295" spans="1:5" s="5" customFormat="1" ht="15.75" customHeight="1">
      <c r="A295" s="57"/>
      <c r="B295" s="50"/>
      <c r="C295" s="67" t="s">
        <v>106</v>
      </c>
      <c r="D295" s="83">
        <f>'[3]일반회계'!$G$97</f>
        <v>2330900000</v>
      </c>
      <c r="E295" s="58"/>
    </row>
    <row r="296" spans="1:5" s="5" customFormat="1" ht="15.75" customHeight="1" hidden="1">
      <c r="A296" s="57"/>
      <c r="B296" s="50"/>
      <c r="C296" s="67" t="s">
        <v>526</v>
      </c>
      <c r="D296" s="83"/>
      <c r="E296" s="58"/>
    </row>
    <row r="297" spans="1:5" s="5" customFormat="1" ht="15.75" customHeight="1">
      <c r="A297" s="57"/>
      <c r="B297" s="47" t="s">
        <v>99</v>
      </c>
      <c r="C297" s="66"/>
      <c r="D297" s="129">
        <f>SUM(D298:D305)</f>
        <v>2271969615</v>
      </c>
      <c r="E297" s="77"/>
    </row>
    <row r="298" spans="1:5" s="5" customFormat="1" ht="15.75" customHeight="1">
      <c r="A298" s="57"/>
      <c r="B298" s="50"/>
      <c r="C298" s="67" t="s">
        <v>100</v>
      </c>
      <c r="D298" s="83">
        <f>-'[1]일반회계'!$A$160+'[3]일반회계'!$G$78+'[3]일반회계'!$G$81</f>
        <v>1277673630</v>
      </c>
      <c r="E298" s="58"/>
    </row>
    <row r="299" spans="1:5" s="5" customFormat="1" ht="15.75" customHeight="1" hidden="1">
      <c r="A299" s="57"/>
      <c r="B299" s="50"/>
      <c r="C299" s="67" t="s">
        <v>527</v>
      </c>
      <c r="D299" s="83"/>
      <c r="E299" s="58"/>
    </row>
    <row r="300" spans="1:5" s="5" customFormat="1" ht="15.75" customHeight="1">
      <c r="A300" s="57"/>
      <c r="B300" s="50"/>
      <c r="C300" s="67" t="s">
        <v>322</v>
      </c>
      <c r="D300" s="83">
        <f>'[1]일반회계'!$E$161+'[3]일반회계'!$G$85</f>
        <v>18549136</v>
      </c>
      <c r="E300" s="58"/>
    </row>
    <row r="301" spans="1:5" s="5" customFormat="1" ht="15.75" customHeight="1">
      <c r="A301" s="57"/>
      <c r="B301" s="51"/>
      <c r="C301" s="67" t="s">
        <v>101</v>
      </c>
      <c r="D301" s="83">
        <f>'[1]일반회계'!$E$162+'[3]일반회계'!$G$35</f>
        <v>625884105</v>
      </c>
      <c r="E301" s="58"/>
    </row>
    <row r="302" spans="1:5" s="5" customFormat="1" ht="15.75" customHeight="1">
      <c r="A302" s="57"/>
      <c r="B302" s="51"/>
      <c r="C302" s="67" t="s">
        <v>528</v>
      </c>
      <c r="D302" s="83">
        <f>'[1]일반회계'!$E$163-'[3]일반회계'!$E$100</f>
        <v>249646774</v>
      </c>
      <c r="E302" s="58"/>
    </row>
    <row r="303" spans="1:5" s="5" customFormat="1" ht="15.75" customHeight="1" hidden="1">
      <c r="A303" s="57"/>
      <c r="B303" s="51"/>
      <c r="C303" s="67" t="s">
        <v>529</v>
      </c>
      <c r="D303" s="125"/>
      <c r="E303" s="58"/>
    </row>
    <row r="304" spans="1:5" s="5" customFormat="1" ht="15.75" customHeight="1">
      <c r="A304" s="57"/>
      <c r="B304" s="51"/>
      <c r="C304" s="67" t="s">
        <v>398</v>
      </c>
      <c r="D304" s="83">
        <f>'[1]일반회계'!$E$164-'[3]일반회계'!$E$126+'[3]일반회계'!$G$129</f>
        <v>100215970</v>
      </c>
      <c r="E304" s="58"/>
    </row>
    <row r="305" spans="1:5" s="5" customFormat="1" ht="15.75" customHeight="1" hidden="1">
      <c r="A305" s="57"/>
      <c r="B305" s="51"/>
      <c r="C305" s="67" t="s">
        <v>530</v>
      </c>
      <c r="D305" s="83"/>
      <c r="E305" s="58"/>
    </row>
    <row r="306" spans="1:5" s="5" customFormat="1" ht="15.75" customHeight="1">
      <c r="A306" s="57"/>
      <c r="B306" s="51"/>
      <c r="C306" s="67"/>
      <c r="D306" s="83"/>
      <c r="E306" s="58"/>
    </row>
    <row r="307" spans="1:5" s="5" customFormat="1" ht="15.75" customHeight="1">
      <c r="A307" s="194" t="s">
        <v>0</v>
      </c>
      <c r="B307" s="195"/>
      <c r="C307" s="196"/>
      <c r="D307" s="129" t="s">
        <v>252</v>
      </c>
      <c r="E307" s="59">
        <f>D308+D311</f>
        <v>19496800000</v>
      </c>
    </row>
    <row r="308" spans="1:5" s="5" customFormat="1" ht="15.75" customHeight="1">
      <c r="A308" s="57"/>
      <c r="B308" s="47" t="s">
        <v>102</v>
      </c>
      <c r="C308" s="66"/>
      <c r="D308" s="129">
        <f>D309+D310</f>
        <v>19496800000</v>
      </c>
      <c r="E308" s="77"/>
    </row>
    <row r="309" spans="1:5" s="5" customFormat="1" ht="15.75" customHeight="1">
      <c r="A309" s="57"/>
      <c r="B309" s="51"/>
      <c r="C309" s="67" t="s">
        <v>102</v>
      </c>
      <c r="D309" s="83">
        <f>'[1]일반회계'!$E$166+'[3]일반회계'!$G$70-'[3]일반회계'!$E$97</f>
        <v>19496800000</v>
      </c>
      <c r="E309" s="58"/>
    </row>
    <row r="310" spans="1:5" s="5" customFormat="1" ht="15.75" customHeight="1" hidden="1">
      <c r="A310" s="57"/>
      <c r="B310" s="51"/>
      <c r="C310" s="67" t="s">
        <v>374</v>
      </c>
      <c r="D310" s="83"/>
      <c r="E310" s="58"/>
    </row>
    <row r="311" spans="1:5" s="5" customFormat="1" ht="15.75" customHeight="1" hidden="1">
      <c r="A311" s="57"/>
      <c r="B311" s="47" t="s">
        <v>531</v>
      </c>
      <c r="C311" s="66"/>
      <c r="D311" s="129">
        <f>D312+D313</f>
        <v>0</v>
      </c>
      <c r="E311" s="58"/>
    </row>
    <row r="312" spans="1:5" s="5" customFormat="1" ht="15.75" customHeight="1" hidden="1">
      <c r="A312" s="57"/>
      <c r="B312" s="51"/>
      <c r="C312" s="67" t="s">
        <v>531</v>
      </c>
      <c r="D312" s="83"/>
      <c r="E312" s="58"/>
    </row>
    <row r="313" spans="1:5" s="5" customFormat="1" ht="15.75" customHeight="1" hidden="1">
      <c r="A313" s="57"/>
      <c r="B313" s="51"/>
      <c r="C313" s="67" t="s">
        <v>532</v>
      </c>
      <c r="D313" s="83"/>
      <c r="E313" s="58"/>
    </row>
    <row r="314" spans="1:5" s="5" customFormat="1" ht="15.75" customHeight="1">
      <c r="A314" s="57"/>
      <c r="B314" s="51"/>
      <c r="C314" s="67"/>
      <c r="D314" s="83"/>
      <c r="E314" s="58"/>
    </row>
    <row r="315" spans="1:5" s="5" customFormat="1" ht="15.75" customHeight="1">
      <c r="A315" s="194" t="s">
        <v>628</v>
      </c>
      <c r="B315" s="195"/>
      <c r="C315" s="196"/>
      <c r="D315" s="83"/>
      <c r="E315" s="59">
        <f>D316+D319</f>
        <v>3504110414</v>
      </c>
    </row>
    <row r="316" spans="1:5" s="5" customFormat="1" ht="15.75" customHeight="1">
      <c r="A316" s="57"/>
      <c r="B316" s="47" t="s">
        <v>103</v>
      </c>
      <c r="C316" s="66"/>
      <c r="D316" s="129">
        <f>D317+D318</f>
        <v>3001885139</v>
      </c>
      <c r="E316" s="77"/>
    </row>
    <row r="317" spans="1:5" s="5" customFormat="1" ht="15.75" customHeight="1">
      <c r="A317" s="57"/>
      <c r="B317" s="51"/>
      <c r="C317" s="67" t="s">
        <v>103</v>
      </c>
      <c r="D317" s="83">
        <f>'[1]일반회계'!$E$168-'[3]일반회계'!$E$106+'[3]일반회계'!$G$109</f>
        <v>3041233439</v>
      </c>
      <c r="E317" s="58"/>
    </row>
    <row r="318" spans="1:5" s="5" customFormat="1" ht="15" customHeight="1">
      <c r="A318" s="57"/>
      <c r="B318" s="50"/>
      <c r="C318" s="67" t="s">
        <v>296</v>
      </c>
      <c r="D318" s="85">
        <f>-'[1]일반회계'!$A$169+'[3]일반회계'!$G$106</f>
        <v>-39348300</v>
      </c>
      <c r="E318" s="58"/>
    </row>
    <row r="319" spans="1:5" s="5" customFormat="1" ht="15.75" customHeight="1">
      <c r="A319" s="57"/>
      <c r="B319" s="47" t="s">
        <v>218</v>
      </c>
      <c r="C319" s="66"/>
      <c r="D319" s="129">
        <f>SUM(D320:D323)</f>
        <v>502225275</v>
      </c>
      <c r="E319" s="77"/>
    </row>
    <row r="320" spans="1:5" s="5" customFormat="1" ht="15.75" customHeight="1">
      <c r="A320" s="57"/>
      <c r="B320" s="50"/>
      <c r="C320" s="67" t="s">
        <v>107</v>
      </c>
      <c r="D320" s="83">
        <f>'[1]일반회계'!$E$171-'[3]일반회계'!$E$37</f>
        <v>228741818</v>
      </c>
      <c r="E320" s="58"/>
    </row>
    <row r="321" spans="1:5" s="5" customFormat="1" ht="15.75" customHeight="1" hidden="1">
      <c r="A321" s="57"/>
      <c r="B321" s="50"/>
      <c r="C321" s="67" t="s">
        <v>533</v>
      </c>
      <c r="D321" s="83"/>
      <c r="E321" s="58"/>
    </row>
    <row r="322" spans="1:5" s="5" customFormat="1" ht="15.75" customHeight="1">
      <c r="A322" s="57"/>
      <c r="B322" s="50"/>
      <c r="C322" s="67" t="s">
        <v>399</v>
      </c>
      <c r="D322" s="83">
        <f>'[1]일반회계'!$E$172-'[3]일반회계'!$E$129+'[3]일반회계'!$G$136-'[3]일반회계'!$E$138</f>
        <v>273483457</v>
      </c>
      <c r="E322" s="58"/>
    </row>
    <row r="323" spans="1:5" s="5" customFormat="1" ht="15.75" customHeight="1" hidden="1">
      <c r="A323" s="57"/>
      <c r="B323" s="50"/>
      <c r="C323" s="67" t="s">
        <v>218</v>
      </c>
      <c r="D323" s="83"/>
      <c r="E323" s="58"/>
    </row>
    <row r="324" spans="1:5" s="5" customFormat="1" ht="15.75" customHeight="1">
      <c r="A324" s="57"/>
      <c r="B324" s="49"/>
      <c r="C324" s="68"/>
      <c r="D324" s="84"/>
      <c r="E324" s="58"/>
    </row>
    <row r="325" spans="1:5" s="5" customFormat="1" ht="15.75" customHeight="1" thickBot="1">
      <c r="A325" s="204" t="s">
        <v>14</v>
      </c>
      <c r="B325" s="205"/>
      <c r="C325" s="206"/>
      <c r="D325" s="84"/>
      <c r="E325" s="73">
        <f>E290+E307+E315</f>
        <v>27603780029</v>
      </c>
    </row>
    <row r="326" spans="1:5" s="5" customFormat="1" ht="15.75" customHeight="1" thickTop="1">
      <c r="A326" s="57"/>
      <c r="B326" s="49"/>
      <c r="C326" s="68"/>
      <c r="D326" s="84"/>
      <c r="E326" s="58"/>
    </row>
    <row r="327" spans="1:5" s="5" customFormat="1" ht="15.75" customHeight="1">
      <c r="A327" s="191" t="s">
        <v>297</v>
      </c>
      <c r="B327" s="192"/>
      <c r="C327" s="193"/>
      <c r="D327" s="84"/>
      <c r="E327" s="62" t="s">
        <v>42</v>
      </c>
    </row>
    <row r="328" spans="1:5" s="5" customFormat="1" ht="15.75" customHeight="1">
      <c r="A328" s="57"/>
      <c r="B328" s="47" t="s">
        <v>22</v>
      </c>
      <c r="C328" s="68"/>
      <c r="D328" s="84"/>
      <c r="E328" s="59">
        <f>D329</f>
        <v>1499202764989</v>
      </c>
    </row>
    <row r="329" spans="1:5" s="5" customFormat="1" ht="15.75" customHeight="1">
      <c r="A329" s="57"/>
      <c r="B329" s="49"/>
      <c r="C329" s="67" t="s">
        <v>109</v>
      </c>
      <c r="D329" s="125">
        <f>E127+E163+E227-D294-D308+D280-D304-D322</f>
        <v>1499202764989</v>
      </c>
      <c r="E329" s="58"/>
    </row>
    <row r="330" spans="1:5" s="5" customFormat="1" ht="15.75" customHeight="1">
      <c r="A330" s="57"/>
      <c r="B330" s="47" t="s">
        <v>15</v>
      </c>
      <c r="C330" s="68"/>
      <c r="D330" s="84"/>
      <c r="E330" s="58"/>
    </row>
    <row r="331" spans="1:5" s="5" customFormat="1" ht="15.75" customHeight="1">
      <c r="A331" s="57"/>
      <c r="B331" s="49"/>
      <c r="C331" s="67" t="s">
        <v>110</v>
      </c>
      <c r="D331" s="80">
        <v>0</v>
      </c>
      <c r="E331" s="58"/>
    </row>
    <row r="332" spans="1:5" s="5" customFormat="1" ht="15.75" customHeight="1">
      <c r="A332" s="57"/>
      <c r="B332" s="47" t="s">
        <v>104</v>
      </c>
      <c r="C332" s="68"/>
      <c r="D332" s="84"/>
      <c r="E332" s="59">
        <f>D333</f>
        <v>83840999528</v>
      </c>
    </row>
    <row r="333" spans="1:5" ht="15.75" customHeight="1">
      <c r="A333" s="60"/>
      <c r="B333" s="49"/>
      <c r="C333" s="67" t="s">
        <v>108</v>
      </c>
      <c r="D333" s="125">
        <f>E334-E328</f>
        <v>83840999528</v>
      </c>
      <c r="E333" s="61"/>
    </row>
    <row r="334" spans="1:5" ht="15.75" customHeight="1" thickBot="1">
      <c r="A334" s="204" t="s">
        <v>16</v>
      </c>
      <c r="B334" s="205"/>
      <c r="C334" s="206"/>
      <c r="D334" s="82"/>
      <c r="E334" s="74">
        <f>E287-E325</f>
        <v>1583043764517</v>
      </c>
    </row>
    <row r="335" spans="1:5" ht="15.75" customHeight="1" thickTop="1">
      <c r="A335" s="40"/>
      <c r="B335" s="72"/>
      <c r="C335" s="71"/>
      <c r="D335" s="82"/>
      <c r="E335" s="62"/>
    </row>
    <row r="336" spans="1:5" ht="15.75" customHeight="1" thickBot="1">
      <c r="A336" s="204" t="s">
        <v>17</v>
      </c>
      <c r="B336" s="205"/>
      <c r="C336" s="206"/>
      <c r="D336" s="82"/>
      <c r="E336" s="74">
        <f>E325+E334</f>
        <v>1610647544546</v>
      </c>
    </row>
    <row r="337" spans="1:5" ht="15.75" customHeight="1" thickTop="1">
      <c r="A337" s="40"/>
      <c r="B337" s="72"/>
      <c r="C337" s="71"/>
      <c r="D337" s="82"/>
      <c r="E337" s="62"/>
    </row>
    <row r="338" spans="1:5" ht="15.75" customHeight="1" thickBot="1">
      <c r="A338" s="63"/>
      <c r="B338" s="64"/>
      <c r="C338" s="70"/>
      <c r="D338" s="86"/>
      <c r="E338" s="65"/>
    </row>
    <row r="340" ht="13.5">
      <c r="E340" s="41">
        <f>E287-E325-E334</f>
        <v>0</v>
      </c>
    </row>
    <row r="341" ht="13.5">
      <c r="E341" s="41">
        <f>E287-E336</f>
        <v>0</v>
      </c>
    </row>
  </sheetData>
  <mergeCells count="30">
    <mergeCell ref="A290:C290"/>
    <mergeCell ref="A336:C336"/>
    <mergeCell ref="A307:C307"/>
    <mergeCell ref="A315:C315"/>
    <mergeCell ref="A325:C325"/>
    <mergeCell ref="A334:C334"/>
    <mergeCell ref="A327:C327"/>
    <mergeCell ref="A287:C287"/>
    <mergeCell ref="A289:C289"/>
    <mergeCell ref="A163:C163"/>
    <mergeCell ref="A127:C127"/>
    <mergeCell ref="A227:C227"/>
    <mergeCell ref="A277:C277"/>
    <mergeCell ref="B13:C13"/>
    <mergeCell ref="B15:C15"/>
    <mergeCell ref="B33:C33"/>
    <mergeCell ref="B51:C51"/>
    <mergeCell ref="B67:C67"/>
    <mergeCell ref="B96:C96"/>
    <mergeCell ref="B100:C100"/>
    <mergeCell ref="A110:C110"/>
    <mergeCell ref="B83:C83"/>
    <mergeCell ref="B92:C92"/>
    <mergeCell ref="A8:C8"/>
    <mergeCell ref="A9:C9"/>
    <mergeCell ref="B10:C10"/>
    <mergeCell ref="A1:E1"/>
    <mergeCell ref="A3:E3"/>
    <mergeCell ref="A5:C6"/>
    <mergeCell ref="D5:E6"/>
  </mergeCells>
  <printOptions horizontalCentered="1"/>
  <pageMargins left="0.65" right="0.4330708661417323" top="0.984251968503937" bottom="0.984251968503937" header="0.5118110236220472" footer="0.5118110236220472"/>
  <pageSetup firstPageNumber="36" useFirstPageNumber="1" horizontalDpi="600" verticalDpi="600" orientation="portrait" paperSize="9" scale="85" r:id="rId3"/>
  <headerFooter alignWithMargins="0">
    <oddFooter xml:space="preserve">&amp;C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70"/>
  <sheetViews>
    <sheetView showZeros="0" zoomScale="80" zoomScaleNormal="80" workbookViewId="0" topLeftCell="A44">
      <selection activeCell="G62" sqref="G62"/>
    </sheetView>
  </sheetViews>
  <sheetFormatPr defaultColWidth="8.88671875" defaultRowHeight="13.5"/>
  <cols>
    <col min="1" max="1" width="2.21484375" style="1" customWidth="1"/>
    <col min="2" max="2" width="4.77734375" style="1" customWidth="1"/>
    <col min="3" max="3" width="25.99609375" style="1" customWidth="1"/>
    <col min="4" max="4" width="20.77734375" style="2" customWidth="1"/>
    <col min="5" max="5" width="20.4453125" style="3" customWidth="1"/>
    <col min="6" max="22" width="8.88671875" style="1" customWidth="1"/>
    <col min="23" max="23" width="10.88671875" style="1" bestFit="1" customWidth="1"/>
    <col min="24" max="16384" width="8.88671875" style="1" customWidth="1"/>
  </cols>
  <sheetData>
    <row r="1" spans="1:5" s="148" customFormat="1" ht="22.5">
      <c r="A1" s="199" t="s">
        <v>4</v>
      </c>
      <c r="B1" s="199"/>
      <c r="C1" s="199"/>
      <c r="D1" s="199"/>
      <c r="E1" s="199"/>
    </row>
    <row r="2" spans="1:4" s="148" customFormat="1" ht="22.5">
      <c r="A2" s="156"/>
      <c r="B2" s="155"/>
      <c r="C2" s="157"/>
      <c r="D2" s="159"/>
    </row>
    <row r="3" spans="1:5" s="148" customFormat="1" ht="13.5">
      <c r="A3" s="200" t="s">
        <v>445</v>
      </c>
      <c r="B3" s="200"/>
      <c r="C3" s="200"/>
      <c r="D3" s="200"/>
      <c r="E3" s="200"/>
    </row>
    <row r="4" spans="1:5" s="153" customFormat="1" ht="12.75" thickBot="1">
      <c r="A4" s="150" t="str">
        <f>재정상태!A4</f>
        <v>사천시 일반회계</v>
      </c>
      <c r="B4" s="150"/>
      <c r="C4" s="150"/>
      <c r="D4" s="160"/>
      <c r="E4" s="8" t="s">
        <v>27</v>
      </c>
    </row>
    <row r="5" spans="1:5" s="153" customFormat="1" ht="15.75" customHeight="1">
      <c r="A5" s="209" t="s">
        <v>7</v>
      </c>
      <c r="B5" s="210"/>
      <c r="C5" s="211"/>
      <c r="D5" s="215" t="s">
        <v>209</v>
      </c>
      <c r="E5" s="188"/>
    </row>
    <row r="6" spans="1:5" s="161" customFormat="1" ht="15.75" customHeight="1">
      <c r="A6" s="212"/>
      <c r="B6" s="213"/>
      <c r="C6" s="214"/>
      <c r="D6" s="216"/>
      <c r="E6" s="190"/>
    </row>
    <row r="7" spans="1:5" s="14" customFormat="1" ht="15.75" customHeight="1">
      <c r="A7" s="21"/>
      <c r="B7" s="20"/>
      <c r="C7" s="20"/>
      <c r="D7" s="91"/>
      <c r="E7" s="98"/>
    </row>
    <row r="8" spans="1:5" s="12" customFormat="1" ht="15.75" customHeight="1" thickBot="1">
      <c r="A8" s="207" t="s">
        <v>1</v>
      </c>
      <c r="B8" s="208"/>
      <c r="C8" s="208"/>
      <c r="D8" s="96" t="s">
        <v>18</v>
      </c>
      <c r="E8" s="99">
        <f>E10+E52+E70</f>
        <v>297511241392</v>
      </c>
    </row>
    <row r="9" spans="1:5" s="12" customFormat="1" ht="15.75" customHeight="1" thickTop="1">
      <c r="A9" s="127"/>
      <c r="B9" s="126"/>
      <c r="C9" s="126"/>
      <c r="D9" s="96"/>
      <c r="E9" s="100"/>
    </row>
    <row r="10" spans="1:5" s="14" customFormat="1" ht="15.75" customHeight="1">
      <c r="A10" s="23" t="s">
        <v>122</v>
      </c>
      <c r="B10" s="13"/>
      <c r="C10" s="13"/>
      <c r="D10" s="92"/>
      <c r="E10" s="100">
        <f>D11+D29+D36</f>
        <v>49221768091</v>
      </c>
    </row>
    <row r="11" spans="1:5" s="14" customFormat="1" ht="15.75" customHeight="1">
      <c r="A11" s="23"/>
      <c r="B11" s="47" t="s">
        <v>111</v>
      </c>
      <c r="C11" s="48"/>
      <c r="D11" s="92">
        <f>SUM(D12:D28)</f>
        <v>33190652610</v>
      </c>
      <c r="E11" s="76"/>
    </row>
    <row r="12" spans="1:5" s="14" customFormat="1" ht="15.75" customHeight="1" hidden="1">
      <c r="A12" s="23"/>
      <c r="B12" s="47"/>
      <c r="C12" s="51" t="s">
        <v>534</v>
      </c>
      <c r="D12" s="92"/>
      <c r="E12" s="76"/>
    </row>
    <row r="13" spans="1:5" s="14" customFormat="1" ht="15.75" customHeight="1" hidden="1">
      <c r="A13" s="23"/>
      <c r="B13" s="47"/>
      <c r="C13" s="51" t="s">
        <v>535</v>
      </c>
      <c r="D13" s="92"/>
      <c r="E13" s="76"/>
    </row>
    <row r="14" spans="1:5" s="14" customFormat="1" ht="15.75" customHeight="1" hidden="1">
      <c r="A14" s="23"/>
      <c r="B14" s="47"/>
      <c r="C14" s="51" t="s">
        <v>536</v>
      </c>
      <c r="D14" s="92"/>
      <c r="E14" s="76"/>
    </row>
    <row r="15" spans="1:5" s="14" customFormat="1" ht="15.75" customHeight="1">
      <c r="A15" s="23"/>
      <c r="B15" s="51"/>
      <c r="C15" s="51" t="s">
        <v>400</v>
      </c>
      <c r="D15" s="139">
        <f>'[2]일반회계'!$E$54</f>
        <v>7901896460</v>
      </c>
      <c r="E15" s="100"/>
    </row>
    <row r="16" spans="1:5" s="14" customFormat="1" ht="15.75" customHeight="1">
      <c r="A16" s="22"/>
      <c r="B16" s="51"/>
      <c r="C16" s="51" t="s">
        <v>401</v>
      </c>
      <c r="D16" s="139">
        <f>'[2]일반회계'!$E$55</f>
        <v>4201982700</v>
      </c>
      <c r="E16" s="101"/>
    </row>
    <row r="17" spans="1:5" s="14" customFormat="1" ht="16.5" customHeight="1">
      <c r="A17" s="22"/>
      <c r="B17" s="51"/>
      <c r="C17" s="51" t="s">
        <v>402</v>
      </c>
      <c r="D17" s="139">
        <f>'[2]일반회계'!$E$56</f>
        <v>5052924790</v>
      </c>
      <c r="E17" s="101"/>
    </row>
    <row r="18" spans="1:5" s="14" customFormat="1" ht="15.75" customHeight="1" hidden="1">
      <c r="A18" s="22"/>
      <c r="B18" s="51"/>
      <c r="C18" s="51" t="s">
        <v>537</v>
      </c>
      <c r="D18" s="139"/>
      <c r="E18" s="101"/>
    </row>
    <row r="19" spans="1:5" s="14" customFormat="1" ht="15.75" customHeight="1" hidden="1">
      <c r="A19" s="22"/>
      <c r="B19" s="51"/>
      <c r="C19" s="51" t="s">
        <v>538</v>
      </c>
      <c r="D19" s="139"/>
      <c r="E19" s="101"/>
    </row>
    <row r="20" spans="1:5" s="14" customFormat="1" ht="15.75" customHeight="1" hidden="1">
      <c r="A20" s="22"/>
      <c r="B20" s="51"/>
      <c r="C20" s="51" t="s">
        <v>539</v>
      </c>
      <c r="D20" s="139"/>
      <c r="E20" s="101"/>
    </row>
    <row r="21" spans="1:5" s="14" customFormat="1" ht="15.75" customHeight="1">
      <c r="A21" s="22"/>
      <c r="B21" s="51"/>
      <c r="C21" s="51" t="s">
        <v>403</v>
      </c>
      <c r="D21" s="139">
        <f>'[2]일반회계'!$E$57</f>
        <v>7389240580</v>
      </c>
      <c r="E21" s="101"/>
    </row>
    <row r="22" spans="1:5" s="14" customFormat="1" ht="15.75" customHeight="1">
      <c r="A22" s="22"/>
      <c r="B22" s="51"/>
      <c r="C22" s="51" t="s">
        <v>404</v>
      </c>
      <c r="D22" s="139">
        <f>'[2]일반회계'!$E$59</f>
        <v>94297710</v>
      </c>
      <c r="E22" s="101"/>
    </row>
    <row r="23" spans="1:5" s="14" customFormat="1" ht="15.75" customHeight="1">
      <c r="A23" s="22"/>
      <c r="B23" s="51"/>
      <c r="C23" s="51" t="s">
        <v>405</v>
      </c>
      <c r="D23" s="139">
        <f>'[2]일반회계'!$E$58</f>
        <v>4754745920</v>
      </c>
      <c r="E23" s="102"/>
    </row>
    <row r="24" spans="1:5" s="14" customFormat="1" ht="15.75" customHeight="1">
      <c r="A24" s="22"/>
      <c r="B24" s="51"/>
      <c r="C24" s="51" t="s">
        <v>406</v>
      </c>
      <c r="D24" s="139">
        <f>'[2]일반회계'!$E$60</f>
        <v>2026968000</v>
      </c>
      <c r="E24" s="102"/>
    </row>
    <row r="25" spans="1:5" s="14" customFormat="1" ht="15.75" customHeight="1" hidden="1">
      <c r="A25" s="22"/>
      <c r="B25" s="51"/>
      <c r="C25" s="51" t="s">
        <v>540</v>
      </c>
      <c r="D25" s="139"/>
      <c r="E25" s="102"/>
    </row>
    <row r="26" spans="1:5" s="14" customFormat="1" ht="15.75" customHeight="1">
      <c r="A26" s="22"/>
      <c r="B26" s="51"/>
      <c r="C26" s="51" t="s">
        <v>407</v>
      </c>
      <c r="D26" s="139">
        <f>'[2]일반회계'!$E$61</f>
        <v>1768596450</v>
      </c>
      <c r="E26" s="102"/>
    </row>
    <row r="27" spans="1:5" s="14" customFormat="1" ht="15.75" customHeight="1" hidden="1">
      <c r="A27" s="22"/>
      <c r="B27" s="51"/>
      <c r="C27" s="51" t="s">
        <v>541</v>
      </c>
      <c r="D27" s="139"/>
      <c r="E27" s="102"/>
    </row>
    <row r="28" spans="1:5" s="14" customFormat="1" ht="15.75" customHeight="1" hidden="1">
      <c r="A28" s="22"/>
      <c r="B28" s="51"/>
      <c r="C28" s="51" t="s">
        <v>542</v>
      </c>
      <c r="D28" s="139"/>
      <c r="E28" s="102"/>
    </row>
    <row r="29" spans="1:5" s="14" customFormat="1" ht="15.75" customHeight="1">
      <c r="A29" s="22"/>
      <c r="B29" s="47" t="s">
        <v>112</v>
      </c>
      <c r="C29" s="48"/>
      <c r="D29" s="92">
        <f>SUM(D30:D35)</f>
        <v>9254091697</v>
      </c>
      <c r="E29" s="77"/>
    </row>
    <row r="30" spans="1:5" s="14" customFormat="1" ht="15.75" customHeight="1">
      <c r="A30" s="22"/>
      <c r="B30" s="51"/>
      <c r="C30" s="51" t="s">
        <v>113</v>
      </c>
      <c r="D30" s="83">
        <f>'[2]일반회계'!$E$63-'[3]일반회계'!$E$85</f>
        <v>212549942</v>
      </c>
      <c r="E30" s="101"/>
    </row>
    <row r="31" spans="1:5" s="14" customFormat="1" ht="15.75" customHeight="1">
      <c r="A31" s="22"/>
      <c r="B31" s="51"/>
      <c r="C31" s="51" t="s">
        <v>114</v>
      </c>
      <c r="D31" s="139">
        <f>'[2]일반회계'!$E$64</f>
        <v>776760060</v>
      </c>
      <c r="E31" s="101"/>
    </row>
    <row r="32" spans="1:5" s="14" customFormat="1" ht="15.75" customHeight="1">
      <c r="A32" s="23"/>
      <c r="B32" s="51"/>
      <c r="C32" s="51" t="s">
        <v>115</v>
      </c>
      <c r="D32" s="139">
        <f>'[2]일반회계'!$E$65-'[3]일반회계'!$E$60</f>
        <v>1146301780</v>
      </c>
      <c r="E32" s="101"/>
    </row>
    <row r="33" spans="1:5" s="14" customFormat="1" ht="15.75" customHeight="1">
      <c r="A33" s="23"/>
      <c r="B33" s="51"/>
      <c r="C33" s="51" t="s">
        <v>323</v>
      </c>
      <c r="D33" s="83">
        <f>'[2]일반회계'!$E$66</f>
        <v>522987840</v>
      </c>
      <c r="E33" s="101"/>
    </row>
    <row r="34" spans="1:5" s="14" customFormat="1" ht="15.75" customHeight="1">
      <c r="A34" s="23"/>
      <c r="B34" s="51"/>
      <c r="C34" s="51" t="s">
        <v>116</v>
      </c>
      <c r="D34" s="83">
        <f>'[2]일반회계'!$E$67</f>
        <v>1374765870</v>
      </c>
      <c r="E34" s="101"/>
    </row>
    <row r="35" spans="1:5" s="14" customFormat="1" ht="15.75" customHeight="1">
      <c r="A35" s="22"/>
      <c r="B35" s="51"/>
      <c r="C35" s="51" t="s">
        <v>117</v>
      </c>
      <c r="D35" s="139">
        <f>'[2]일반회계'!$E$68-'[3]일반회계'!$E$23</f>
        <v>5220726205</v>
      </c>
      <c r="E35" s="101"/>
    </row>
    <row r="36" spans="1:5" s="14" customFormat="1" ht="15.75" customHeight="1">
      <c r="A36" s="22"/>
      <c r="B36" s="47" t="s">
        <v>118</v>
      </c>
      <c r="C36" s="48"/>
      <c r="D36" s="92">
        <f>SUM(D37:D50)</f>
        <v>6777023784</v>
      </c>
      <c r="E36" s="77"/>
    </row>
    <row r="37" spans="1:5" s="14" customFormat="1" ht="15.75" customHeight="1">
      <c r="A37" s="22"/>
      <c r="B37" s="51"/>
      <c r="C37" s="51" t="s">
        <v>543</v>
      </c>
      <c r="D37" s="83">
        <f>'[2]일반회계'!$E$69</f>
        <v>1248694330</v>
      </c>
      <c r="E37" s="101"/>
    </row>
    <row r="38" spans="1:5" s="14" customFormat="1" ht="15.75" customHeight="1">
      <c r="A38" s="22"/>
      <c r="B38" s="51"/>
      <c r="C38" s="51" t="s">
        <v>544</v>
      </c>
      <c r="D38" s="83">
        <f>'[3]일반회계'!$G$61</f>
        <v>968096444</v>
      </c>
      <c r="E38" s="101"/>
    </row>
    <row r="39" spans="1:5" s="14" customFormat="1" ht="15.75" customHeight="1" hidden="1">
      <c r="A39" s="22"/>
      <c r="B39" s="51"/>
      <c r="C39" s="51" t="s">
        <v>545</v>
      </c>
      <c r="D39" s="83"/>
      <c r="E39" s="101"/>
    </row>
    <row r="40" spans="1:5" s="14" customFormat="1" ht="15.75" customHeight="1">
      <c r="A40" s="23"/>
      <c r="B40" s="51"/>
      <c r="C40" s="51" t="s">
        <v>253</v>
      </c>
      <c r="D40" s="125">
        <f>'[3]일반회계'!$G$169</f>
        <v>7885500</v>
      </c>
      <c r="E40" s="101"/>
    </row>
    <row r="41" spans="1:5" s="14" customFormat="1" ht="15.75" customHeight="1" hidden="1">
      <c r="A41" s="23"/>
      <c r="B41" s="51"/>
      <c r="C41" s="51" t="s">
        <v>546</v>
      </c>
      <c r="D41" s="168"/>
      <c r="E41" s="101"/>
    </row>
    <row r="42" spans="1:5" s="14" customFormat="1" ht="15.75" customHeight="1" hidden="1">
      <c r="A42" s="23"/>
      <c r="B42" s="51"/>
      <c r="C42" s="51" t="s">
        <v>547</v>
      </c>
      <c r="D42" s="83"/>
      <c r="E42" s="101"/>
    </row>
    <row r="43" spans="1:5" s="14" customFormat="1" ht="15.75" customHeight="1" hidden="1">
      <c r="A43" s="23"/>
      <c r="B43" s="51"/>
      <c r="C43" s="51" t="s">
        <v>548</v>
      </c>
      <c r="D43" s="83"/>
      <c r="E43" s="101"/>
    </row>
    <row r="44" spans="1:5" s="14" customFormat="1" ht="15.75" customHeight="1">
      <c r="A44" s="23"/>
      <c r="B44" s="51"/>
      <c r="C44" s="51" t="s">
        <v>254</v>
      </c>
      <c r="D44" s="139">
        <f>'[2]일반회계'!$E$72</f>
        <v>155603010</v>
      </c>
      <c r="E44" s="101"/>
    </row>
    <row r="45" spans="1:5" s="14" customFormat="1" ht="15.75" customHeight="1">
      <c r="A45" s="22"/>
      <c r="B45" s="51"/>
      <c r="C45" s="51" t="s">
        <v>119</v>
      </c>
      <c r="D45" s="139">
        <f>'[2]일반회계'!$E$75</f>
        <v>1503513460</v>
      </c>
      <c r="E45" s="101"/>
    </row>
    <row r="46" spans="1:5" s="14" customFormat="1" ht="15.75" customHeight="1">
      <c r="A46" s="22"/>
      <c r="B46" s="51"/>
      <c r="C46" s="51" t="s">
        <v>120</v>
      </c>
      <c r="D46" s="139">
        <f>'[2]일반회계'!$E$73</f>
        <v>38730380</v>
      </c>
      <c r="E46" s="101"/>
    </row>
    <row r="47" spans="1:5" s="14" customFormat="1" ht="15.75" customHeight="1">
      <c r="A47" s="22"/>
      <c r="B47" s="51"/>
      <c r="C47" s="51" t="s">
        <v>121</v>
      </c>
      <c r="D47" s="139">
        <f>'[2]일반회계'!$E$74</f>
        <v>861980</v>
      </c>
      <c r="E47" s="101"/>
    </row>
    <row r="48" spans="1:5" s="14" customFormat="1" ht="15.75" customHeight="1">
      <c r="A48" s="22"/>
      <c r="B48" s="51"/>
      <c r="C48" s="51" t="s">
        <v>549</v>
      </c>
      <c r="D48" s="139">
        <f>'[2]일반회계'!$E$76</f>
        <v>2566030</v>
      </c>
      <c r="E48" s="101"/>
    </row>
    <row r="49" spans="1:5" s="14" customFormat="1" ht="15.75" customHeight="1" hidden="1">
      <c r="A49" s="22"/>
      <c r="B49" s="51"/>
      <c r="C49" s="51" t="s">
        <v>550</v>
      </c>
      <c r="D49" s="139"/>
      <c r="E49" s="101"/>
    </row>
    <row r="50" spans="1:5" s="14" customFormat="1" ht="15.75" customHeight="1">
      <c r="A50" s="22"/>
      <c r="B50" s="51"/>
      <c r="C50" s="51" t="s">
        <v>255</v>
      </c>
      <c r="D50" s="139">
        <f>'[2]일반회계'!$E$78+'[3]일반회계'!$G$11-'[3]일반회계'!$E$169</f>
        <v>2851072650</v>
      </c>
      <c r="E50" s="101"/>
    </row>
    <row r="51" spans="1:5" s="14" customFormat="1" ht="15.75" customHeight="1">
      <c r="A51" s="22"/>
      <c r="B51" s="51"/>
      <c r="C51" s="141" t="s">
        <v>18</v>
      </c>
      <c r="D51" s="139"/>
      <c r="E51" s="101"/>
    </row>
    <row r="52" spans="1:5" s="14" customFormat="1" ht="15.75" customHeight="1">
      <c r="A52" s="23" t="s">
        <v>25</v>
      </c>
      <c r="B52" s="13"/>
      <c r="C52" s="13"/>
      <c r="D52" s="94"/>
      <c r="E52" s="100">
        <f>D53+D55+D57+D59+D61+D63+D65+D67</f>
        <v>245294359400</v>
      </c>
    </row>
    <row r="53" spans="1:5" s="14" customFormat="1" ht="15.75" customHeight="1">
      <c r="A53" s="23"/>
      <c r="B53" s="47" t="s">
        <v>257</v>
      </c>
      <c r="C53" s="48"/>
      <c r="D53" s="92">
        <f>D54</f>
        <v>143197008000</v>
      </c>
      <c r="E53" s="76"/>
    </row>
    <row r="54" spans="1:5" s="14" customFormat="1" ht="15.75" customHeight="1">
      <c r="A54" s="23"/>
      <c r="B54" s="51"/>
      <c r="C54" s="51" t="s">
        <v>258</v>
      </c>
      <c r="D54" s="81">
        <f>'[2]일반회계'!$E$80</f>
        <v>143197008000</v>
      </c>
      <c r="E54" s="101"/>
    </row>
    <row r="55" spans="1:5" s="14" customFormat="1" ht="15.75" customHeight="1" hidden="1">
      <c r="A55" s="23"/>
      <c r="B55" s="47" t="s">
        <v>551</v>
      </c>
      <c r="C55" s="48"/>
      <c r="D55" s="92">
        <f>D56</f>
        <v>0</v>
      </c>
      <c r="E55" s="101"/>
    </row>
    <row r="56" spans="1:5" s="14" customFormat="1" ht="15.75" customHeight="1" hidden="1">
      <c r="A56" s="23"/>
      <c r="B56" s="51"/>
      <c r="C56" s="51" t="s">
        <v>552</v>
      </c>
      <c r="D56" s="81"/>
      <c r="E56" s="101"/>
    </row>
    <row r="57" spans="1:5" s="14" customFormat="1" ht="15.75" customHeight="1">
      <c r="A57" s="23"/>
      <c r="B57" s="47" t="s">
        <v>256</v>
      </c>
      <c r="C57" s="48"/>
      <c r="D57" s="92">
        <f>D58</f>
        <v>10112061540</v>
      </c>
      <c r="E57" s="101"/>
    </row>
    <row r="58" spans="1:5" s="14" customFormat="1" ht="15.75" customHeight="1">
      <c r="A58" s="23"/>
      <c r="B58" s="51"/>
      <c r="C58" s="51" t="s">
        <v>259</v>
      </c>
      <c r="D58" s="81">
        <f>'[2]일반회계'!$E$81</f>
        <v>10112061540</v>
      </c>
      <c r="E58" s="101"/>
    </row>
    <row r="59" spans="1:5" s="14" customFormat="1" ht="15.75" customHeight="1">
      <c r="A59" s="23"/>
      <c r="B59" s="47" t="s">
        <v>123</v>
      </c>
      <c r="C59" s="48"/>
      <c r="D59" s="92">
        <f>D60</f>
        <v>63294043400</v>
      </c>
      <c r="E59" s="77"/>
    </row>
    <row r="60" spans="1:5" s="14" customFormat="1" ht="15.75" customHeight="1">
      <c r="A60" s="23"/>
      <c r="B60" s="51"/>
      <c r="C60" s="51" t="s">
        <v>123</v>
      </c>
      <c r="D60" s="83">
        <f>'[2]일반회계'!$E$82-'[3]일반회계'!$E$13-'[3]일반회계'!$E$81</f>
        <v>63294043400</v>
      </c>
      <c r="E60" s="101"/>
    </row>
    <row r="61" spans="1:5" s="14" customFormat="1" ht="15.75" customHeight="1">
      <c r="A61" s="23"/>
      <c r="B61" s="47" t="s">
        <v>260</v>
      </c>
      <c r="C61" s="48"/>
      <c r="D61" s="92">
        <f>D62</f>
        <v>28675214460</v>
      </c>
      <c r="E61" s="76"/>
    </row>
    <row r="62" spans="1:5" s="14" customFormat="1" ht="15.75" customHeight="1">
      <c r="A62" s="23"/>
      <c r="B62" s="51"/>
      <c r="C62" s="51" t="s">
        <v>261</v>
      </c>
      <c r="D62" s="81">
        <f>'[2]일반회계'!$E$83-'[3]일반회계'!$E$14-'[3]일반회계'!$E$82</f>
        <v>28675214460</v>
      </c>
      <c r="E62" s="101"/>
    </row>
    <row r="63" spans="1:5" s="14" customFormat="1" ht="15.75" customHeight="1" hidden="1">
      <c r="A63" s="23"/>
      <c r="B63" s="47" t="s">
        <v>324</v>
      </c>
      <c r="C63" s="48"/>
      <c r="D63" s="92">
        <f>D64</f>
        <v>0</v>
      </c>
      <c r="E63" s="101"/>
    </row>
    <row r="64" spans="1:5" s="14" customFormat="1" ht="15.75" customHeight="1" hidden="1">
      <c r="A64" s="23"/>
      <c r="B64" s="51"/>
      <c r="C64" s="51" t="s">
        <v>324</v>
      </c>
      <c r="D64" s="81"/>
      <c r="E64" s="101"/>
    </row>
    <row r="65" spans="1:5" s="14" customFormat="1" ht="15.75" customHeight="1">
      <c r="A65" s="23"/>
      <c r="B65" s="47" t="s">
        <v>325</v>
      </c>
      <c r="C65" s="48"/>
      <c r="D65" s="92">
        <f>D66</f>
        <v>16032000</v>
      </c>
      <c r="E65" s="101"/>
    </row>
    <row r="66" spans="1:5" s="14" customFormat="1" ht="15.75" customHeight="1">
      <c r="A66" s="23"/>
      <c r="B66" s="51"/>
      <c r="C66" s="51" t="s">
        <v>325</v>
      </c>
      <c r="D66" s="81">
        <f>'[2]일반회계'!$E$71</f>
        <v>16032000</v>
      </c>
      <c r="E66" s="101"/>
    </row>
    <row r="67" spans="1:5" s="14" customFormat="1" ht="15.75" customHeight="1" hidden="1">
      <c r="A67" s="23"/>
      <c r="B67" s="47" t="s">
        <v>553</v>
      </c>
      <c r="C67" s="48"/>
      <c r="D67" s="92">
        <f>D68</f>
        <v>0</v>
      </c>
      <c r="E67" s="101"/>
    </row>
    <row r="68" spans="1:5" s="14" customFormat="1" ht="15.75" customHeight="1" hidden="1">
      <c r="A68" s="23"/>
      <c r="B68" s="51"/>
      <c r="C68" s="51" t="s">
        <v>554</v>
      </c>
      <c r="D68" s="81"/>
      <c r="E68" s="101"/>
    </row>
    <row r="69" spans="1:5" s="14" customFormat="1" ht="15.75" customHeight="1">
      <c r="A69" s="23"/>
      <c r="B69" s="13"/>
      <c r="C69" s="13"/>
      <c r="D69" s="94"/>
      <c r="E69" s="101"/>
    </row>
    <row r="70" spans="1:5" s="14" customFormat="1" ht="15.75" customHeight="1">
      <c r="A70" s="23" t="s">
        <v>26</v>
      </c>
      <c r="B70" s="13"/>
      <c r="C70" s="13"/>
      <c r="D70" s="94"/>
      <c r="E70" s="100">
        <f>D71+D73+D75+D77</f>
        <v>2995113901</v>
      </c>
    </row>
    <row r="71" spans="1:5" s="14" customFormat="1" ht="15.75" customHeight="1">
      <c r="A71" s="23"/>
      <c r="B71" s="47" t="s">
        <v>262</v>
      </c>
      <c r="C71" s="48"/>
      <c r="D71" s="92">
        <f>D72</f>
        <v>558000000</v>
      </c>
      <c r="E71" s="77"/>
    </row>
    <row r="72" spans="1:5" s="14" customFormat="1" ht="15.75" customHeight="1">
      <c r="A72" s="23"/>
      <c r="B72" s="51"/>
      <c r="C72" s="51" t="s">
        <v>263</v>
      </c>
      <c r="D72" s="83">
        <f>'[2]일반회계'!$E$70</f>
        <v>558000000</v>
      </c>
      <c r="E72" s="101"/>
    </row>
    <row r="73" spans="1:5" s="14" customFormat="1" ht="15.75" customHeight="1">
      <c r="A73" s="23"/>
      <c r="B73" s="47" t="s">
        <v>555</v>
      </c>
      <c r="C73" s="48"/>
      <c r="D73" s="92">
        <f>D74</f>
        <v>2436371880</v>
      </c>
      <c r="E73" s="101"/>
    </row>
    <row r="74" spans="1:5" s="14" customFormat="1" ht="15.75" customHeight="1">
      <c r="A74" s="23"/>
      <c r="B74" s="51"/>
      <c r="C74" s="51" t="s">
        <v>556</v>
      </c>
      <c r="D74" s="83">
        <f>'[2]일반회계'!$E$77</f>
        <v>2436371880</v>
      </c>
      <c r="E74" s="101"/>
    </row>
    <row r="75" spans="1:5" s="14" customFormat="1" ht="15.75" customHeight="1">
      <c r="A75" s="23"/>
      <c r="B75" s="47" t="s">
        <v>557</v>
      </c>
      <c r="C75" s="48"/>
      <c r="D75" s="92">
        <f>D76</f>
        <v>742021</v>
      </c>
      <c r="E75" s="101"/>
    </row>
    <row r="76" spans="1:5" s="14" customFormat="1" ht="15.75" customHeight="1">
      <c r="A76" s="23"/>
      <c r="B76" s="51"/>
      <c r="C76" s="51" t="s">
        <v>558</v>
      </c>
      <c r="D76" s="83">
        <f>'[3]일반회계'!$G$45</f>
        <v>742021</v>
      </c>
      <c r="E76" s="101"/>
    </row>
    <row r="77" spans="1:5" s="14" customFormat="1" ht="15.75" customHeight="1" hidden="1">
      <c r="A77" s="23"/>
      <c r="B77" s="47" t="s">
        <v>408</v>
      </c>
      <c r="C77" s="48"/>
      <c r="D77" s="92">
        <f>D78</f>
        <v>0</v>
      </c>
      <c r="E77" s="101"/>
    </row>
    <row r="78" spans="1:5" s="14" customFormat="1" ht="15.75" customHeight="1" hidden="1">
      <c r="A78" s="23"/>
      <c r="B78" s="51"/>
      <c r="C78" s="51" t="s">
        <v>409</v>
      </c>
      <c r="D78" s="83"/>
      <c r="E78" s="101"/>
    </row>
    <row r="79" spans="1:5" s="14" customFormat="1" ht="15.75" customHeight="1">
      <c r="A79" s="24"/>
      <c r="B79" s="16"/>
      <c r="C79" s="16"/>
      <c r="D79" s="93"/>
      <c r="E79" s="101"/>
    </row>
    <row r="80" spans="1:5" s="14" customFormat="1" ht="15.75" customHeight="1" thickBot="1">
      <c r="A80" s="207" t="s">
        <v>2</v>
      </c>
      <c r="B80" s="208"/>
      <c r="C80" s="208"/>
      <c r="D80" s="92" t="s">
        <v>18</v>
      </c>
      <c r="E80" s="99">
        <f>E82+E118+E235+E253+E281</f>
        <v>207068080071.20944</v>
      </c>
    </row>
    <row r="81" spans="1:5" s="14" customFormat="1" ht="15.75" customHeight="1" thickTop="1">
      <c r="A81" s="22"/>
      <c r="B81" s="13"/>
      <c r="C81" s="13"/>
      <c r="D81" s="93"/>
      <c r="E81" s="101"/>
    </row>
    <row r="82" spans="1:5" s="14" customFormat="1" ht="15.75" customHeight="1">
      <c r="A82" s="25" t="s">
        <v>201</v>
      </c>
      <c r="B82" s="17"/>
      <c r="C82" s="17"/>
      <c r="D82" s="92"/>
      <c r="E82" s="100">
        <f>D83+D97+D109+D115</f>
        <v>55041667933</v>
      </c>
    </row>
    <row r="83" spans="1:5" s="14" customFormat="1" ht="15.75" customHeight="1">
      <c r="A83" s="26"/>
      <c r="B83" s="47" t="s">
        <v>124</v>
      </c>
      <c r="C83" s="48"/>
      <c r="D83" s="92">
        <f>SUM(D84:D96)</f>
        <v>38881227730</v>
      </c>
      <c r="E83" s="76"/>
    </row>
    <row r="84" spans="1:5" s="14" customFormat="1" ht="15.75" customHeight="1">
      <c r="A84" s="27"/>
      <c r="B84" s="50"/>
      <c r="C84" s="51" t="s">
        <v>125</v>
      </c>
      <c r="D84" s="139">
        <f>'[1]일반회계'!$A$176</f>
        <v>19868529460</v>
      </c>
      <c r="E84" s="101"/>
    </row>
    <row r="85" spans="1:5" s="14" customFormat="1" ht="15.75" customHeight="1">
      <c r="A85" s="27"/>
      <c r="B85" s="50"/>
      <c r="C85" s="51" t="s">
        <v>326</v>
      </c>
      <c r="D85" s="139">
        <f>'[1]일반회계'!$A$177</f>
        <v>5283096040</v>
      </c>
      <c r="E85" s="101"/>
    </row>
    <row r="86" spans="1:5" s="14" customFormat="1" ht="15.75" customHeight="1">
      <c r="A86" s="27"/>
      <c r="B86" s="50"/>
      <c r="C86" s="51" t="s">
        <v>126</v>
      </c>
      <c r="D86" s="139">
        <f>'[1]일반회계'!$A$178</f>
        <v>1328926560</v>
      </c>
      <c r="E86" s="101"/>
    </row>
    <row r="87" spans="1:5" s="14" customFormat="1" ht="15.75" customHeight="1">
      <c r="A87" s="27"/>
      <c r="B87" s="50"/>
      <c r="C87" s="51" t="s">
        <v>127</v>
      </c>
      <c r="D87" s="139">
        <f>'[1]일반회계'!$A$179</f>
        <v>1287499050</v>
      </c>
      <c r="E87" s="101"/>
    </row>
    <row r="88" spans="1:5" s="14" customFormat="1" ht="15.75" customHeight="1">
      <c r="A88" s="27"/>
      <c r="B88" s="50"/>
      <c r="C88" s="51" t="s">
        <v>128</v>
      </c>
      <c r="D88" s="139">
        <f>'[1]일반회계'!$A$180</f>
        <v>1934655000</v>
      </c>
      <c r="E88" s="101"/>
    </row>
    <row r="89" spans="1:5" s="14" customFormat="1" ht="15.75" customHeight="1">
      <c r="A89" s="27"/>
      <c r="B89" s="50"/>
      <c r="C89" s="51" t="s">
        <v>129</v>
      </c>
      <c r="D89" s="139">
        <f>'[1]일반회계'!$A$181</f>
        <v>3235999880</v>
      </c>
      <c r="E89" s="101"/>
    </row>
    <row r="90" spans="1:5" s="14" customFormat="1" ht="15.75" customHeight="1">
      <c r="A90" s="27"/>
      <c r="B90" s="50"/>
      <c r="C90" s="51" t="s">
        <v>130</v>
      </c>
      <c r="D90" s="139">
        <f>'[1]일반회계'!$A$182</f>
        <v>871549390</v>
      </c>
      <c r="E90" s="101"/>
    </row>
    <row r="91" spans="1:5" s="14" customFormat="1" ht="15.75" customHeight="1">
      <c r="A91" s="27"/>
      <c r="B91" s="50"/>
      <c r="C91" s="51" t="s">
        <v>131</v>
      </c>
      <c r="D91" s="139">
        <f>'[1]일반회계'!$A$183</f>
        <v>101534330</v>
      </c>
      <c r="E91" s="101"/>
    </row>
    <row r="92" spans="1:5" s="14" customFormat="1" ht="15.75" customHeight="1">
      <c r="A92" s="27"/>
      <c r="B92" s="50"/>
      <c r="C92" s="51" t="s">
        <v>132</v>
      </c>
      <c r="D92" s="139">
        <f>'[1]일반회계'!$A$184</f>
        <v>1443429620</v>
      </c>
      <c r="E92" s="101"/>
    </row>
    <row r="93" spans="1:5" s="14" customFormat="1" ht="15.75" customHeight="1">
      <c r="A93" s="27"/>
      <c r="B93" s="50"/>
      <c r="C93" s="51" t="s">
        <v>133</v>
      </c>
      <c r="D93" s="139">
        <f>'[1]일반회계'!$A$185</f>
        <v>439197120</v>
      </c>
      <c r="E93" s="101"/>
    </row>
    <row r="94" spans="1:5" s="14" customFormat="1" ht="15.75" customHeight="1">
      <c r="A94" s="27"/>
      <c r="B94" s="50"/>
      <c r="C94" s="51" t="s">
        <v>134</v>
      </c>
      <c r="D94" s="139">
        <f>'[1]일반회계'!$A$186</f>
        <v>1503671120</v>
      </c>
      <c r="E94" s="101"/>
    </row>
    <row r="95" spans="1:5" s="14" customFormat="1" ht="15.75" customHeight="1">
      <c r="A95" s="27"/>
      <c r="B95" s="50"/>
      <c r="C95" s="51" t="s">
        <v>327</v>
      </c>
      <c r="D95" s="139">
        <f>'[1]일반회계'!$A$187</f>
        <v>364183240</v>
      </c>
      <c r="E95" s="101"/>
    </row>
    <row r="96" spans="1:5" s="14" customFormat="1" ht="15.75" customHeight="1">
      <c r="A96" s="27"/>
      <c r="B96" s="50"/>
      <c r="C96" s="51" t="s">
        <v>135</v>
      </c>
      <c r="D96" s="139">
        <f>'[1]일반회계'!$A$188</f>
        <v>1218956920</v>
      </c>
      <c r="E96" s="101"/>
    </row>
    <row r="97" spans="1:5" s="14" customFormat="1" ht="15.75" customHeight="1">
      <c r="A97" s="27"/>
      <c r="B97" s="47" t="s">
        <v>136</v>
      </c>
      <c r="C97" s="48"/>
      <c r="D97" s="92">
        <f>SUM(D98:D108)</f>
        <v>6677450230</v>
      </c>
      <c r="E97" s="76"/>
    </row>
    <row r="98" spans="1:5" s="14" customFormat="1" ht="15.75" customHeight="1">
      <c r="A98" s="26"/>
      <c r="B98" s="50"/>
      <c r="C98" s="51" t="s">
        <v>137</v>
      </c>
      <c r="D98" s="139">
        <f>'[1]일반회계'!$A$190</f>
        <v>4071747810</v>
      </c>
      <c r="E98" s="101"/>
    </row>
    <row r="99" spans="1:5" s="14" customFormat="1" ht="15.75" customHeight="1">
      <c r="A99" s="26"/>
      <c r="B99" s="50"/>
      <c r="C99" s="51" t="s">
        <v>138</v>
      </c>
      <c r="D99" s="139">
        <f>'[1]일반회계'!$A$191</f>
        <v>986350840</v>
      </c>
      <c r="E99" s="101"/>
    </row>
    <row r="100" spans="1:5" s="14" customFormat="1" ht="15.75" customHeight="1">
      <c r="A100" s="26"/>
      <c r="B100" s="50"/>
      <c r="C100" s="51" t="s">
        <v>139</v>
      </c>
      <c r="D100" s="139">
        <f>'[1]일반회계'!$A$192</f>
        <v>128415000</v>
      </c>
      <c r="E100" s="101"/>
    </row>
    <row r="101" spans="1:5" s="14" customFormat="1" ht="15.75" customHeight="1">
      <c r="A101" s="26"/>
      <c r="B101" s="50"/>
      <c r="C101" s="51" t="s">
        <v>140</v>
      </c>
      <c r="D101" s="139">
        <f>'[1]일반회계'!$A$193</f>
        <v>44476630</v>
      </c>
      <c r="E101" s="101"/>
    </row>
    <row r="102" spans="1:5" s="36" customFormat="1" ht="15.75" customHeight="1">
      <c r="A102" s="26"/>
      <c r="B102" s="50"/>
      <c r="C102" s="51" t="s">
        <v>141</v>
      </c>
      <c r="D102" s="139">
        <f>'[1]일반회계'!$A$194</f>
        <v>257301240</v>
      </c>
      <c r="E102" s="101"/>
    </row>
    <row r="103" spans="1:5" s="14" customFormat="1" ht="15.75" customHeight="1" hidden="1">
      <c r="A103" s="26"/>
      <c r="B103" s="50"/>
      <c r="C103" s="51" t="s">
        <v>142</v>
      </c>
      <c r="D103" s="139"/>
      <c r="E103" s="101"/>
    </row>
    <row r="104" spans="1:5" s="14" customFormat="1" ht="15.75" customHeight="1">
      <c r="A104" s="26"/>
      <c r="B104" s="50"/>
      <c r="C104" s="51" t="s">
        <v>559</v>
      </c>
      <c r="D104" s="139">
        <f>'[1]일반회계'!$A$195</f>
        <v>202847000</v>
      </c>
      <c r="E104" s="101"/>
    </row>
    <row r="105" spans="1:5" s="14" customFormat="1" ht="15.75" customHeight="1">
      <c r="A105" s="26"/>
      <c r="B105" s="50"/>
      <c r="C105" s="51" t="s">
        <v>328</v>
      </c>
      <c r="D105" s="139">
        <f>'[1]일반회계'!$A$196</f>
        <v>2818300</v>
      </c>
      <c r="E105" s="101"/>
    </row>
    <row r="106" spans="1:5" s="14" customFormat="1" ht="15.75" customHeight="1">
      <c r="A106" s="26"/>
      <c r="B106" s="50"/>
      <c r="C106" s="51" t="s">
        <v>143</v>
      </c>
      <c r="D106" s="139">
        <f>'[1]일반회계'!$A$197</f>
        <v>138400000</v>
      </c>
      <c r="E106" s="101"/>
    </row>
    <row r="107" spans="1:5" s="14" customFormat="1" ht="15.75" customHeight="1" hidden="1">
      <c r="A107" s="26"/>
      <c r="B107" s="50"/>
      <c r="C107" s="51" t="s">
        <v>560</v>
      </c>
      <c r="D107" s="139"/>
      <c r="E107" s="101"/>
    </row>
    <row r="108" spans="1:5" s="14" customFormat="1" ht="15.75" customHeight="1">
      <c r="A108" s="26"/>
      <c r="B108" s="50"/>
      <c r="C108" s="51" t="s">
        <v>329</v>
      </c>
      <c r="D108" s="139">
        <f>'[1]일반회계'!$A$198</f>
        <v>845093410</v>
      </c>
      <c r="E108" s="101"/>
    </row>
    <row r="109" spans="1:5" s="36" customFormat="1" ht="15.75" customHeight="1">
      <c r="A109" s="26"/>
      <c r="B109" s="47" t="s">
        <v>144</v>
      </c>
      <c r="C109" s="48"/>
      <c r="D109" s="92">
        <f>SUM(D110:D114)</f>
        <v>8594592200</v>
      </c>
      <c r="E109" s="76"/>
    </row>
    <row r="110" spans="1:5" s="14" customFormat="1" ht="15.75" customHeight="1">
      <c r="A110" s="26"/>
      <c r="B110" s="50"/>
      <c r="C110" s="51" t="s">
        <v>145</v>
      </c>
      <c r="D110" s="139">
        <f>'[1]일반회계'!$A$200</f>
        <v>3867188730</v>
      </c>
      <c r="E110" s="101"/>
    </row>
    <row r="111" spans="1:5" s="14" customFormat="1" ht="15.75" customHeight="1" hidden="1">
      <c r="A111" s="26"/>
      <c r="B111" s="50"/>
      <c r="C111" s="51" t="s">
        <v>410</v>
      </c>
      <c r="D111" s="139"/>
      <c r="E111" s="101"/>
    </row>
    <row r="112" spans="1:5" s="36" customFormat="1" ht="15.75" customHeight="1" hidden="1">
      <c r="A112" s="26"/>
      <c r="B112" s="50"/>
      <c r="C112" s="51" t="s">
        <v>146</v>
      </c>
      <c r="D112" s="139"/>
      <c r="E112" s="101"/>
    </row>
    <row r="113" spans="1:5" s="14" customFormat="1" ht="15.75" customHeight="1">
      <c r="A113" s="26"/>
      <c r="B113" s="50"/>
      <c r="C113" s="51" t="s">
        <v>147</v>
      </c>
      <c r="D113" s="139">
        <f>'[1]일반회계'!$A$201</f>
        <v>4718265770</v>
      </c>
      <c r="E113" s="101"/>
    </row>
    <row r="114" spans="1:5" s="14" customFormat="1" ht="15.75" customHeight="1">
      <c r="A114" s="26"/>
      <c r="B114" s="50"/>
      <c r="C114" s="51" t="s">
        <v>561</v>
      </c>
      <c r="D114" s="139">
        <f>'[1]일반회계'!$A$202</f>
        <v>9137700</v>
      </c>
      <c r="E114" s="101"/>
    </row>
    <row r="115" spans="1:5" s="14" customFormat="1" ht="15.75" customHeight="1">
      <c r="A115" s="26"/>
      <c r="B115" s="47" t="s">
        <v>202</v>
      </c>
      <c r="C115" s="48"/>
      <c r="D115" s="92">
        <f>D116</f>
        <v>888397773</v>
      </c>
      <c r="E115" s="101"/>
    </row>
    <row r="116" spans="1:5" s="14" customFormat="1" ht="15.75" customHeight="1">
      <c r="A116" s="26"/>
      <c r="B116" s="50"/>
      <c r="C116" s="51" t="s">
        <v>202</v>
      </c>
      <c r="D116" s="139">
        <f>'[3]일반회계'!$E$109</f>
        <v>888397773</v>
      </c>
      <c r="E116" s="101"/>
    </row>
    <row r="117" spans="1:5" s="36" customFormat="1" ht="15.75" customHeight="1">
      <c r="A117" s="26"/>
      <c r="B117" s="18"/>
      <c r="C117" s="18"/>
      <c r="D117" s="92"/>
      <c r="E117" s="100"/>
    </row>
    <row r="118" spans="1:5" s="14" customFormat="1" ht="15.75" customHeight="1">
      <c r="A118" s="25" t="s">
        <v>203</v>
      </c>
      <c r="B118" s="18"/>
      <c r="C118" s="19"/>
      <c r="D118" s="94"/>
      <c r="E118" s="100">
        <f>D119+D121+D123+D125+D136+D149+D160+D165+D168+D171+D173+D180+D183+D187+D175+D192+D198+D207+D210+D213+D217+D221+D230+D127+D215+D225+D227+D223</f>
        <v>66454555833</v>
      </c>
    </row>
    <row r="119" spans="1:5" s="36" customFormat="1" ht="15.75" customHeight="1">
      <c r="A119" s="26"/>
      <c r="B119" s="47" t="s">
        <v>148</v>
      </c>
      <c r="C119" s="48"/>
      <c r="D119" s="92">
        <f>D120</f>
        <v>490407860</v>
      </c>
      <c r="E119" s="134"/>
    </row>
    <row r="120" spans="1:5" s="14" customFormat="1" ht="15.75" customHeight="1">
      <c r="A120" s="26"/>
      <c r="B120" s="50"/>
      <c r="C120" s="51" t="s">
        <v>148</v>
      </c>
      <c r="D120" s="81">
        <f>'[1]일반회계'!$A$204</f>
        <v>490407860</v>
      </c>
      <c r="E120" s="101"/>
    </row>
    <row r="121" spans="1:5" s="36" customFormat="1" ht="15.75" customHeight="1">
      <c r="A121" s="26"/>
      <c r="B121" s="47" t="s">
        <v>149</v>
      </c>
      <c r="C121" s="48"/>
      <c r="D121" s="92">
        <f>D122</f>
        <v>2468217250</v>
      </c>
      <c r="E121" s="59"/>
    </row>
    <row r="122" spans="1:5" s="14" customFormat="1" ht="15.75" customHeight="1">
      <c r="A122" s="26"/>
      <c r="B122" s="50"/>
      <c r="C122" s="51" t="s">
        <v>149</v>
      </c>
      <c r="D122" s="83">
        <f>'[1]일반회계'!$A$206-'[3]일반회계'!$G$17-'[3]일반회계'!$G$63-'[3]일반회계'!$G$142</f>
        <v>2468217250</v>
      </c>
      <c r="E122" s="101"/>
    </row>
    <row r="123" spans="1:5" s="36" customFormat="1" ht="15.75" customHeight="1">
      <c r="A123" s="26"/>
      <c r="B123" s="47" t="s">
        <v>150</v>
      </c>
      <c r="C123" s="48"/>
      <c r="D123" s="92">
        <f>D124</f>
        <v>668153150</v>
      </c>
      <c r="E123" s="134"/>
    </row>
    <row r="124" spans="1:5" s="14" customFormat="1" ht="15.75" customHeight="1">
      <c r="A124" s="26"/>
      <c r="B124" s="50"/>
      <c r="C124" s="51" t="s">
        <v>150</v>
      </c>
      <c r="D124" s="81">
        <f>'[1]일반회계'!$A$208</f>
        <v>668153150</v>
      </c>
      <c r="E124" s="101"/>
    </row>
    <row r="125" spans="1:5" s="36" customFormat="1" ht="15.75" customHeight="1">
      <c r="A125" s="26"/>
      <c r="B125" s="47" t="s">
        <v>151</v>
      </c>
      <c r="C125" s="48"/>
      <c r="D125" s="92">
        <f>D126</f>
        <v>2109721000</v>
      </c>
      <c r="E125" s="134"/>
    </row>
    <row r="126" spans="1:5" s="36" customFormat="1" ht="15.75" customHeight="1">
      <c r="A126" s="26"/>
      <c r="B126" s="50"/>
      <c r="C126" s="51" t="s">
        <v>151</v>
      </c>
      <c r="D126" s="81">
        <f>'[1]일반회계'!$A$210</f>
        <v>2109721000</v>
      </c>
      <c r="E126" s="101"/>
    </row>
    <row r="127" spans="1:5" s="36" customFormat="1" ht="15.75" customHeight="1">
      <c r="A127" s="26"/>
      <c r="B127" s="47" t="s">
        <v>270</v>
      </c>
      <c r="C127" s="48"/>
      <c r="D127" s="92">
        <f>SUM(D128:D135)</f>
        <v>1450060300</v>
      </c>
      <c r="E127" s="134"/>
    </row>
    <row r="128" spans="1:5" s="36" customFormat="1" ht="15.75" customHeight="1">
      <c r="A128" s="26"/>
      <c r="B128" s="50"/>
      <c r="C128" s="51" t="s">
        <v>264</v>
      </c>
      <c r="D128" s="139">
        <f>'[1]일반회계'!$A$212</f>
        <v>406752120</v>
      </c>
      <c r="E128" s="101"/>
    </row>
    <row r="129" spans="1:5" s="14" customFormat="1" ht="15.75" customHeight="1">
      <c r="A129" s="27"/>
      <c r="B129" s="50"/>
      <c r="C129" s="51" t="s">
        <v>265</v>
      </c>
      <c r="D129" s="139">
        <f>'[1]일반회계'!$A$213</f>
        <v>694623240</v>
      </c>
      <c r="E129" s="101"/>
    </row>
    <row r="130" spans="1:5" s="36" customFormat="1" ht="15.75" customHeight="1">
      <c r="A130" s="26"/>
      <c r="B130" s="50"/>
      <c r="C130" s="51" t="s">
        <v>266</v>
      </c>
      <c r="D130" s="139">
        <f>'[1]일반회계'!$A$214</f>
        <v>25918200</v>
      </c>
      <c r="E130" s="101"/>
    </row>
    <row r="131" spans="1:5" s="14" customFormat="1" ht="15.75" customHeight="1">
      <c r="A131" s="27"/>
      <c r="B131" s="50"/>
      <c r="C131" s="51" t="s">
        <v>267</v>
      </c>
      <c r="D131" s="139">
        <f>'[1]일반회계'!$A$215</f>
        <v>37757810</v>
      </c>
      <c r="E131" s="101"/>
    </row>
    <row r="132" spans="1:5" s="36" customFormat="1" ht="15.75" customHeight="1">
      <c r="A132" s="26"/>
      <c r="B132" s="50"/>
      <c r="C132" s="51" t="s">
        <v>268</v>
      </c>
      <c r="D132" s="139">
        <f>'[1]일반회계'!$A$216</f>
        <v>191320620</v>
      </c>
      <c r="E132" s="101"/>
    </row>
    <row r="133" spans="1:5" s="36" customFormat="1" ht="15.75" customHeight="1">
      <c r="A133" s="26"/>
      <c r="B133" s="50"/>
      <c r="C133" s="51" t="s">
        <v>269</v>
      </c>
      <c r="D133" s="139">
        <f>'[1]일반회계'!$A$217</f>
        <v>93688310</v>
      </c>
      <c r="E133" s="101"/>
    </row>
    <row r="134" spans="1:5" s="36" customFormat="1" ht="15.75" customHeight="1" hidden="1">
      <c r="A134" s="26"/>
      <c r="B134" s="50"/>
      <c r="C134" s="51" t="s">
        <v>562</v>
      </c>
      <c r="D134" s="139"/>
      <c r="E134" s="101"/>
    </row>
    <row r="135" spans="1:5" s="36" customFormat="1" ht="15.75" customHeight="1" hidden="1">
      <c r="A135" s="26"/>
      <c r="B135" s="50"/>
      <c r="C135" s="51" t="s">
        <v>563</v>
      </c>
      <c r="D135" s="139"/>
      <c r="E135" s="101"/>
    </row>
    <row r="136" spans="1:5" s="36" customFormat="1" ht="15.75" customHeight="1">
      <c r="A136" s="26"/>
      <c r="B136" s="47" t="s">
        <v>271</v>
      </c>
      <c r="C136" s="48"/>
      <c r="D136" s="92">
        <f>SUM(D137:D148)</f>
        <v>3103995900</v>
      </c>
      <c r="E136" s="134"/>
    </row>
    <row r="137" spans="1:5" s="14" customFormat="1" ht="15.75" customHeight="1" hidden="1">
      <c r="A137" s="27"/>
      <c r="B137" s="47"/>
      <c r="C137" s="50" t="s">
        <v>411</v>
      </c>
      <c r="D137" s="94"/>
      <c r="E137" s="76"/>
    </row>
    <row r="138" spans="1:5" s="14" customFormat="1" ht="15.75" customHeight="1">
      <c r="A138" s="27"/>
      <c r="B138" s="47"/>
      <c r="C138" s="50" t="s">
        <v>412</v>
      </c>
      <c r="D138" s="94">
        <f>'[1]일반회계'!$A$221</f>
        <v>1680000</v>
      </c>
      <c r="E138" s="76"/>
    </row>
    <row r="139" spans="1:5" s="14" customFormat="1" ht="15.75" customHeight="1">
      <c r="A139" s="27"/>
      <c r="B139" s="47"/>
      <c r="C139" s="50" t="s">
        <v>413</v>
      </c>
      <c r="D139" s="94">
        <f>'[1]일반회계'!$A$222</f>
        <v>386466290</v>
      </c>
      <c r="E139" s="76"/>
    </row>
    <row r="140" spans="1:5" s="14" customFormat="1" ht="15.75" customHeight="1">
      <c r="A140" s="27"/>
      <c r="B140" s="47"/>
      <c r="C140" s="50" t="s">
        <v>414</v>
      </c>
      <c r="D140" s="94">
        <f>'[1]일반회계'!$A$223</f>
        <v>10208100</v>
      </c>
      <c r="E140" s="76"/>
    </row>
    <row r="141" spans="1:5" s="14" customFormat="1" ht="15.75" customHeight="1" hidden="1">
      <c r="A141" s="27"/>
      <c r="B141" s="47"/>
      <c r="C141" s="50" t="s">
        <v>330</v>
      </c>
      <c r="D141" s="94"/>
      <c r="E141" s="76"/>
    </row>
    <row r="142" spans="1:5" s="14" customFormat="1" ht="15.75" customHeight="1" hidden="1">
      <c r="A142" s="27"/>
      <c r="B142" s="47"/>
      <c r="C142" s="50" t="s">
        <v>331</v>
      </c>
      <c r="D142" s="94"/>
      <c r="E142" s="76"/>
    </row>
    <row r="143" spans="1:5" s="14" customFormat="1" ht="15.75" customHeight="1">
      <c r="A143" s="27"/>
      <c r="B143" s="47"/>
      <c r="C143" s="50" t="s">
        <v>332</v>
      </c>
      <c r="D143" s="94">
        <f>'[1]일반회계'!$A$224</f>
        <v>636470190</v>
      </c>
      <c r="E143" s="76"/>
    </row>
    <row r="144" spans="1:5" s="14" customFormat="1" ht="15.75" customHeight="1">
      <c r="A144" s="27"/>
      <c r="B144" s="47"/>
      <c r="C144" s="50" t="s">
        <v>415</v>
      </c>
      <c r="D144" s="94">
        <f>'[1]일반회계'!$A$225</f>
        <v>875446230</v>
      </c>
      <c r="E144" s="76"/>
    </row>
    <row r="145" spans="1:5" s="14" customFormat="1" ht="15.75" customHeight="1">
      <c r="A145" s="27"/>
      <c r="B145" s="47"/>
      <c r="C145" s="50" t="s">
        <v>272</v>
      </c>
      <c r="D145" s="94">
        <f>'[1]일반회계'!$A$226</f>
        <v>363970940</v>
      </c>
      <c r="E145" s="76"/>
    </row>
    <row r="146" spans="1:5" s="14" customFormat="1" ht="15.75" customHeight="1">
      <c r="A146" s="27"/>
      <c r="B146" s="47"/>
      <c r="C146" s="50" t="s">
        <v>416</v>
      </c>
      <c r="D146" s="94">
        <f>'[1]일반회계'!$A$227</f>
        <v>42251730</v>
      </c>
      <c r="E146" s="76"/>
    </row>
    <row r="147" spans="1:5" s="14" customFormat="1" ht="15.75" customHeight="1" hidden="1">
      <c r="A147" s="27"/>
      <c r="B147" s="47"/>
      <c r="C147" s="50" t="s">
        <v>564</v>
      </c>
      <c r="D147" s="94"/>
      <c r="E147" s="76"/>
    </row>
    <row r="148" spans="1:5" s="14" customFormat="1" ht="15.75" customHeight="1">
      <c r="A148" s="27"/>
      <c r="B148" s="47"/>
      <c r="C148" s="50" t="s">
        <v>417</v>
      </c>
      <c r="D148" s="94">
        <f>'[1]일반회계'!$A$229</f>
        <v>787502420</v>
      </c>
      <c r="E148" s="76"/>
    </row>
    <row r="149" spans="1:5" s="36" customFormat="1" ht="15.75" customHeight="1">
      <c r="A149" s="26"/>
      <c r="B149" s="47" t="s">
        <v>273</v>
      </c>
      <c r="C149" s="48"/>
      <c r="D149" s="92">
        <f>SUM(D150:D159)</f>
        <v>21083522173</v>
      </c>
      <c r="E149" s="134"/>
    </row>
    <row r="150" spans="1:5" s="36" customFormat="1" ht="15.75" customHeight="1">
      <c r="A150" s="26"/>
      <c r="B150" s="47"/>
      <c r="C150" s="50" t="s">
        <v>274</v>
      </c>
      <c r="D150" s="94">
        <f>'[1]일반회계'!$A$231</f>
        <v>3242663420</v>
      </c>
      <c r="E150" s="76"/>
    </row>
    <row r="151" spans="1:5" s="36" customFormat="1" ht="15.75" customHeight="1">
      <c r="A151" s="26"/>
      <c r="B151" s="47"/>
      <c r="C151" s="50" t="s">
        <v>418</v>
      </c>
      <c r="D151" s="94">
        <f>'[1]일반회계'!$A$232</f>
        <v>953591450</v>
      </c>
      <c r="E151" s="76"/>
    </row>
    <row r="152" spans="1:5" s="36" customFormat="1" ht="15.75" customHeight="1">
      <c r="A152" s="26"/>
      <c r="B152" s="47"/>
      <c r="C152" s="50" t="s">
        <v>419</v>
      </c>
      <c r="D152" s="94">
        <f>'[1]일반회계'!$A$233</f>
        <v>406881170</v>
      </c>
      <c r="E152" s="76"/>
    </row>
    <row r="153" spans="1:5" s="36" customFormat="1" ht="15.75" customHeight="1">
      <c r="A153" s="26"/>
      <c r="B153" s="47"/>
      <c r="C153" s="50" t="s">
        <v>275</v>
      </c>
      <c r="D153" s="94">
        <f>'[1]일반회계'!$A$234</f>
        <v>10837689720</v>
      </c>
      <c r="E153" s="76"/>
    </row>
    <row r="154" spans="1:5" s="36" customFormat="1" ht="15.75" customHeight="1">
      <c r="A154" s="26"/>
      <c r="B154" s="47"/>
      <c r="C154" s="50" t="s">
        <v>420</v>
      </c>
      <c r="D154" s="94">
        <f>'[1]일반회계'!$A$235</f>
        <v>567709090</v>
      </c>
      <c r="E154" s="76"/>
    </row>
    <row r="155" spans="1:5" s="36" customFormat="1" ht="15.75" customHeight="1" hidden="1">
      <c r="A155" s="26"/>
      <c r="B155" s="47"/>
      <c r="C155" s="50" t="s">
        <v>421</v>
      </c>
      <c r="D155" s="94"/>
      <c r="E155" s="76"/>
    </row>
    <row r="156" spans="1:5" s="36" customFormat="1" ht="17.25" customHeight="1">
      <c r="A156" s="26"/>
      <c r="B156" s="47"/>
      <c r="C156" s="50" t="s">
        <v>333</v>
      </c>
      <c r="D156" s="94">
        <f>'[1]일반회계'!$A$236</f>
        <v>2873594780</v>
      </c>
      <c r="E156" s="76"/>
    </row>
    <row r="157" spans="1:5" s="36" customFormat="1" ht="17.25" customHeight="1" hidden="1">
      <c r="A157" s="26"/>
      <c r="B157" s="47"/>
      <c r="C157" s="50" t="s">
        <v>565</v>
      </c>
      <c r="D157" s="94"/>
      <c r="E157" s="76"/>
    </row>
    <row r="158" spans="1:5" s="36" customFormat="1" ht="17.25" customHeight="1">
      <c r="A158" s="26"/>
      <c r="B158" s="47"/>
      <c r="C158" s="50" t="s">
        <v>566</v>
      </c>
      <c r="D158" s="94">
        <f>'[1]일반회계'!$A$237</f>
        <v>69042980</v>
      </c>
      <c r="E158" s="76"/>
    </row>
    <row r="159" spans="1:5" s="36" customFormat="1" ht="15.75" customHeight="1">
      <c r="A159" s="26"/>
      <c r="B159" s="47"/>
      <c r="C159" s="50" t="s">
        <v>276</v>
      </c>
      <c r="D159" s="94">
        <f>'[1]일반회계'!$A$238</f>
        <v>2132349563</v>
      </c>
      <c r="E159" s="76"/>
    </row>
    <row r="160" spans="1:5" s="36" customFormat="1" ht="15.75" customHeight="1">
      <c r="A160" s="26"/>
      <c r="B160" s="47" t="s">
        <v>279</v>
      </c>
      <c r="C160" s="15"/>
      <c r="D160" s="92">
        <f>SUM(D161:D164)</f>
        <v>4526073690</v>
      </c>
      <c r="E160" s="134"/>
    </row>
    <row r="161" spans="1:5" s="36" customFormat="1" ht="15.75" customHeight="1">
      <c r="A161" s="26"/>
      <c r="B161" s="47"/>
      <c r="C161" s="49" t="s">
        <v>277</v>
      </c>
      <c r="D161" s="94">
        <f>'[1]일반회계'!$A$240</f>
        <v>272215350</v>
      </c>
      <c r="E161" s="76"/>
    </row>
    <row r="162" spans="1:5" s="36" customFormat="1" ht="15.75" customHeight="1">
      <c r="A162" s="26"/>
      <c r="B162" s="47"/>
      <c r="C162" s="49" t="s">
        <v>422</v>
      </c>
      <c r="D162" s="94">
        <f>'[1]일반회계'!$A$241</f>
        <v>1488456070</v>
      </c>
      <c r="E162" s="76"/>
    </row>
    <row r="163" spans="1:5" s="36" customFormat="1" ht="15.75" customHeight="1">
      <c r="A163" s="26"/>
      <c r="B163" s="47"/>
      <c r="C163" s="49" t="s">
        <v>423</v>
      </c>
      <c r="D163" s="94">
        <f>'[1]일반회계'!$A$242</f>
        <v>2765402270</v>
      </c>
      <c r="E163" s="76"/>
    </row>
    <row r="164" spans="1:5" s="14" customFormat="1" ht="15.75" customHeight="1" hidden="1">
      <c r="A164" s="27"/>
      <c r="B164" s="50"/>
      <c r="C164" s="141" t="s">
        <v>278</v>
      </c>
      <c r="D164" s="139"/>
      <c r="E164" s="101"/>
    </row>
    <row r="165" spans="1:5" s="36" customFormat="1" ht="15.75" customHeight="1">
      <c r="A165" s="26"/>
      <c r="B165" s="47" t="s">
        <v>152</v>
      </c>
      <c r="C165" s="48"/>
      <c r="D165" s="92">
        <f>D166+D167</f>
        <v>715289430</v>
      </c>
      <c r="E165" s="134"/>
    </row>
    <row r="166" spans="1:5" s="14" customFormat="1" ht="15.75" customHeight="1">
      <c r="A166" s="27"/>
      <c r="B166" s="50"/>
      <c r="C166" s="51" t="s">
        <v>334</v>
      </c>
      <c r="D166" s="139">
        <f>'[1]일반회계'!$A$244</f>
        <v>402549560</v>
      </c>
      <c r="E166" s="101"/>
    </row>
    <row r="167" spans="1:5" s="14" customFormat="1" ht="15.75" customHeight="1">
      <c r="A167" s="27"/>
      <c r="B167" s="50"/>
      <c r="C167" s="51" t="s">
        <v>335</v>
      </c>
      <c r="D167" s="139">
        <f>'[1]일반회계'!$A$245</f>
        <v>312739870</v>
      </c>
      <c r="E167" s="101"/>
    </row>
    <row r="168" spans="1:5" s="36" customFormat="1" ht="15.75" customHeight="1">
      <c r="A168" s="26"/>
      <c r="B168" s="47" t="s">
        <v>153</v>
      </c>
      <c r="C168" s="48"/>
      <c r="D168" s="92">
        <f>D169+D170</f>
        <v>2405208050</v>
      </c>
      <c r="E168" s="134"/>
    </row>
    <row r="169" spans="1:5" s="36" customFormat="1" ht="15.75" customHeight="1">
      <c r="A169" s="26"/>
      <c r="B169" s="47"/>
      <c r="C169" s="51" t="s">
        <v>567</v>
      </c>
      <c r="D169" s="94">
        <f>'[1]일반회계'!$A$247</f>
        <v>2404608050</v>
      </c>
      <c r="E169" s="134"/>
    </row>
    <row r="170" spans="1:5" s="36" customFormat="1" ht="15.75" customHeight="1">
      <c r="A170" s="26"/>
      <c r="B170" s="50"/>
      <c r="C170" s="51" t="s">
        <v>568</v>
      </c>
      <c r="D170" s="139">
        <f>'[1]일반회계'!$A$248</f>
        <v>600000</v>
      </c>
      <c r="E170" s="101"/>
    </row>
    <row r="171" spans="1:5" s="36" customFormat="1" ht="15.75" customHeight="1">
      <c r="A171" s="26"/>
      <c r="B171" s="47" t="s">
        <v>154</v>
      </c>
      <c r="C171" s="48"/>
      <c r="D171" s="92">
        <f>D172</f>
        <v>307554435</v>
      </c>
      <c r="E171" s="59"/>
    </row>
    <row r="172" spans="1:5" s="36" customFormat="1" ht="15.75" customHeight="1">
      <c r="A172" s="26"/>
      <c r="B172" s="50"/>
      <c r="C172" s="51" t="s">
        <v>154</v>
      </c>
      <c r="D172" s="94">
        <f>'[1]일반회계'!$A$250-'[3]일반회계'!$G$67</f>
        <v>307554435</v>
      </c>
      <c r="E172" s="101"/>
    </row>
    <row r="173" spans="1:5" s="36" customFormat="1" ht="15.75" customHeight="1">
      <c r="A173" s="26"/>
      <c r="B173" s="47" t="s">
        <v>155</v>
      </c>
      <c r="C173" s="48"/>
      <c r="D173" s="129">
        <f>D174</f>
        <v>189127880</v>
      </c>
      <c r="E173" s="59"/>
    </row>
    <row r="174" spans="1:5" s="14" customFormat="1" ht="15.75" customHeight="1">
      <c r="A174" s="27"/>
      <c r="B174" s="50"/>
      <c r="C174" s="51" t="s">
        <v>155</v>
      </c>
      <c r="D174" s="83">
        <f>'[1]일반회계'!$A$252-'[3]일반회계'!$G$126</f>
        <v>189127880</v>
      </c>
      <c r="E174" s="101"/>
    </row>
    <row r="175" spans="1:5" s="36" customFormat="1" ht="15.75" customHeight="1">
      <c r="A175" s="26"/>
      <c r="B175" s="47" t="s">
        <v>156</v>
      </c>
      <c r="C175" s="48"/>
      <c r="D175" s="92">
        <f>SUM(D176:D179)</f>
        <v>3583143390</v>
      </c>
      <c r="E175" s="134"/>
    </row>
    <row r="176" spans="1:5" s="14" customFormat="1" ht="15.75" customHeight="1">
      <c r="A176" s="27"/>
      <c r="B176" s="50"/>
      <c r="C176" s="51" t="s">
        <v>157</v>
      </c>
      <c r="D176" s="139">
        <f>'[1]일반회계'!$A$254</f>
        <v>3252894090</v>
      </c>
      <c r="E176" s="101"/>
    </row>
    <row r="177" spans="1:5" s="14" customFormat="1" ht="15.75" customHeight="1" hidden="1">
      <c r="A177" s="27"/>
      <c r="B177" s="50"/>
      <c r="C177" s="51" t="s">
        <v>424</v>
      </c>
      <c r="D177" s="139"/>
      <c r="E177" s="101"/>
    </row>
    <row r="178" spans="1:5" s="36" customFormat="1" ht="15.75" customHeight="1">
      <c r="A178" s="26"/>
      <c r="B178" s="50"/>
      <c r="C178" s="51" t="s">
        <v>158</v>
      </c>
      <c r="D178" s="139">
        <f>'[1]일반회계'!$A$255</f>
        <v>312196900</v>
      </c>
      <c r="E178" s="101"/>
    </row>
    <row r="179" spans="1:5" s="36" customFormat="1" ht="15.75" customHeight="1">
      <c r="A179" s="26"/>
      <c r="B179" s="50"/>
      <c r="C179" s="51" t="s">
        <v>425</v>
      </c>
      <c r="D179" s="166">
        <f>'[1]일반회계'!$A$256</f>
        <v>18052400</v>
      </c>
      <c r="E179" s="101"/>
    </row>
    <row r="180" spans="1:5" s="36" customFormat="1" ht="15.75" customHeight="1">
      <c r="A180" s="26"/>
      <c r="B180" s="47" t="s">
        <v>280</v>
      </c>
      <c r="C180" s="48"/>
      <c r="D180" s="129">
        <f>D181+D182</f>
        <v>420525650</v>
      </c>
      <c r="E180" s="134"/>
    </row>
    <row r="181" spans="1:5" s="36" customFormat="1" ht="15.75" customHeight="1">
      <c r="A181" s="26"/>
      <c r="B181" s="50"/>
      <c r="C181" s="51" t="s">
        <v>159</v>
      </c>
      <c r="D181" s="139">
        <f>'[1]일반회계'!$A$258</f>
        <v>347975500</v>
      </c>
      <c r="E181" s="101"/>
    </row>
    <row r="182" spans="1:5" s="36" customFormat="1" ht="15.75" customHeight="1">
      <c r="A182" s="26"/>
      <c r="B182" s="50"/>
      <c r="C182" s="51" t="s">
        <v>336</v>
      </c>
      <c r="D182" s="139">
        <f>'[1]일반회계'!$A$259</f>
        <v>72550150</v>
      </c>
      <c r="E182" s="101"/>
    </row>
    <row r="183" spans="1:5" s="36" customFormat="1" ht="15.75" customHeight="1">
      <c r="A183" s="26"/>
      <c r="B183" s="47" t="s">
        <v>160</v>
      </c>
      <c r="C183" s="48"/>
      <c r="D183" s="92">
        <f>D184+D185+D186</f>
        <v>677835015</v>
      </c>
      <c r="E183" s="59"/>
    </row>
    <row r="184" spans="1:5" s="36" customFormat="1" ht="15.75" customHeight="1">
      <c r="A184" s="26"/>
      <c r="B184" s="47"/>
      <c r="C184" s="51" t="s">
        <v>569</v>
      </c>
      <c r="D184" s="94">
        <f>'[1]일반회계'!$A$261-'[3]일반회계'!$G$100</f>
        <v>655387604</v>
      </c>
      <c r="E184" s="59"/>
    </row>
    <row r="185" spans="1:5" s="36" customFormat="1" ht="15.75" customHeight="1" hidden="1">
      <c r="A185" s="26"/>
      <c r="B185" s="47"/>
      <c r="C185" s="51" t="s">
        <v>570</v>
      </c>
      <c r="D185" s="92"/>
      <c r="E185" s="59"/>
    </row>
    <row r="186" spans="1:5" s="36" customFormat="1" ht="15.75" customHeight="1">
      <c r="A186" s="26"/>
      <c r="B186" s="50"/>
      <c r="C186" s="51" t="s">
        <v>426</v>
      </c>
      <c r="D186" s="83">
        <f>'[3]일반회계'!$E$127</f>
        <v>22447411</v>
      </c>
      <c r="E186" s="101"/>
    </row>
    <row r="187" spans="1:5" s="36" customFormat="1" ht="15.75" customHeight="1">
      <c r="A187" s="26"/>
      <c r="B187" s="47" t="s">
        <v>161</v>
      </c>
      <c r="C187" s="48"/>
      <c r="D187" s="92">
        <f>SUM(D188:D191)</f>
        <v>591166160</v>
      </c>
      <c r="E187" s="134"/>
    </row>
    <row r="188" spans="1:5" s="14" customFormat="1" ht="15.75" customHeight="1">
      <c r="A188" s="27"/>
      <c r="B188" s="50"/>
      <c r="C188" s="51" t="s">
        <v>162</v>
      </c>
      <c r="D188" s="139">
        <f>'[1]일반회계'!$A$264</f>
        <v>166215100</v>
      </c>
      <c r="E188" s="101"/>
    </row>
    <row r="189" spans="1:5" s="14" customFormat="1" ht="15.75" customHeight="1">
      <c r="A189" s="27"/>
      <c r="B189" s="50"/>
      <c r="C189" s="51" t="s">
        <v>163</v>
      </c>
      <c r="D189" s="139">
        <f>'[1]일반회계'!$A$265</f>
        <v>36845250</v>
      </c>
      <c r="E189" s="101"/>
    </row>
    <row r="190" spans="1:5" s="14" customFormat="1" ht="15.75" customHeight="1">
      <c r="A190" s="27"/>
      <c r="B190" s="50"/>
      <c r="C190" s="51" t="s">
        <v>164</v>
      </c>
      <c r="D190" s="139">
        <f>'[1]일반회계'!$A$266</f>
        <v>249453790</v>
      </c>
      <c r="E190" s="101"/>
    </row>
    <row r="191" spans="1:5" s="14" customFormat="1" ht="15.75" customHeight="1">
      <c r="A191" s="27"/>
      <c r="B191" s="50"/>
      <c r="C191" s="51" t="s">
        <v>165</v>
      </c>
      <c r="D191" s="139">
        <f>'[1]일반회계'!$A$267</f>
        <v>138652020</v>
      </c>
      <c r="E191" s="101"/>
    </row>
    <row r="192" spans="1:5" s="36" customFormat="1" ht="15.75" customHeight="1">
      <c r="A192" s="26"/>
      <c r="B192" s="47" t="s">
        <v>166</v>
      </c>
      <c r="C192" s="48"/>
      <c r="D192" s="92">
        <f>SUM(D193:D197)</f>
        <v>5606495890</v>
      </c>
      <c r="E192" s="134"/>
    </row>
    <row r="193" spans="1:5" s="36" customFormat="1" ht="15.75" customHeight="1">
      <c r="A193" s="25"/>
      <c r="B193" s="50"/>
      <c r="C193" s="51" t="s">
        <v>167</v>
      </c>
      <c r="D193" s="139">
        <f>'[1]일반회계'!$A$269</f>
        <v>284303230</v>
      </c>
      <c r="E193" s="101"/>
    </row>
    <row r="194" spans="1:5" s="36" customFormat="1" ht="15.75" customHeight="1" hidden="1">
      <c r="A194" s="26"/>
      <c r="B194" s="50"/>
      <c r="C194" s="51" t="s">
        <v>168</v>
      </c>
      <c r="D194" s="139"/>
      <c r="E194" s="101"/>
    </row>
    <row r="195" spans="1:5" s="14" customFormat="1" ht="15.75" customHeight="1">
      <c r="A195" s="27"/>
      <c r="B195" s="50"/>
      <c r="C195" s="51" t="s">
        <v>169</v>
      </c>
      <c r="D195" s="139">
        <f>'[1]일반회계'!$A$270</f>
        <v>653973430</v>
      </c>
      <c r="E195" s="101"/>
    </row>
    <row r="196" spans="1:5" s="36" customFormat="1" ht="15.75" customHeight="1" hidden="1">
      <c r="A196" s="26"/>
      <c r="B196" s="50"/>
      <c r="C196" s="51" t="s">
        <v>170</v>
      </c>
      <c r="D196" s="139"/>
      <c r="E196" s="101"/>
    </row>
    <row r="197" spans="1:5" s="14" customFormat="1" ht="15.75" customHeight="1">
      <c r="A197" s="27"/>
      <c r="B197" s="50"/>
      <c r="C197" s="51" t="s">
        <v>171</v>
      </c>
      <c r="D197" s="139">
        <f>'[1]일반회계'!$A$271</f>
        <v>4668219230</v>
      </c>
      <c r="E197" s="102"/>
    </row>
    <row r="198" spans="1:5" s="36" customFormat="1" ht="15.75" customHeight="1">
      <c r="A198" s="26"/>
      <c r="B198" s="47" t="s">
        <v>172</v>
      </c>
      <c r="C198" s="48"/>
      <c r="D198" s="92">
        <f>SUM(D199:D206)</f>
        <v>513226280</v>
      </c>
      <c r="E198" s="134"/>
    </row>
    <row r="199" spans="1:5" s="14" customFormat="1" ht="15.75" customHeight="1">
      <c r="A199" s="27"/>
      <c r="B199" s="50"/>
      <c r="C199" s="51" t="s">
        <v>173</v>
      </c>
      <c r="D199" s="139">
        <f>'[1]일반회계'!$A$273</f>
        <v>158400000</v>
      </c>
      <c r="E199" s="101"/>
    </row>
    <row r="200" spans="1:5" s="36" customFormat="1" ht="15.75" customHeight="1">
      <c r="A200" s="26"/>
      <c r="B200" s="50"/>
      <c r="C200" s="51" t="s">
        <v>174</v>
      </c>
      <c r="D200" s="139">
        <f>'[1]일반회계'!$A$274</f>
        <v>177840000</v>
      </c>
      <c r="E200" s="101"/>
    </row>
    <row r="201" spans="1:5" s="36" customFormat="1" ht="15.75" customHeight="1">
      <c r="A201" s="26"/>
      <c r="B201" s="50"/>
      <c r="C201" s="51" t="s">
        <v>175</v>
      </c>
      <c r="D201" s="139">
        <f>'[1]일반회계'!$A$275</f>
        <v>18561400</v>
      </c>
      <c r="E201" s="101"/>
    </row>
    <row r="202" spans="1:5" s="14" customFormat="1" ht="15.75" customHeight="1">
      <c r="A202" s="27"/>
      <c r="B202" s="50"/>
      <c r="C202" s="51" t="s">
        <v>176</v>
      </c>
      <c r="D202" s="94">
        <f>'[1]일반회계'!$A$276</f>
        <v>16600000</v>
      </c>
      <c r="E202" s="101"/>
    </row>
    <row r="203" spans="1:5" s="36" customFormat="1" ht="15.75" customHeight="1">
      <c r="A203" s="26"/>
      <c r="B203" s="50"/>
      <c r="C203" s="51" t="s">
        <v>177</v>
      </c>
      <c r="D203" s="139">
        <f>'[1]일반회계'!$A$277</f>
        <v>64493030</v>
      </c>
      <c r="E203" s="101"/>
    </row>
    <row r="204" spans="1:5" s="14" customFormat="1" ht="15.75" customHeight="1">
      <c r="A204" s="27"/>
      <c r="B204" s="50"/>
      <c r="C204" s="51" t="s">
        <v>178</v>
      </c>
      <c r="D204" s="139">
        <f>'[1]일반회계'!$A$278</f>
        <v>63535500</v>
      </c>
      <c r="E204" s="101"/>
    </row>
    <row r="205" spans="1:5" s="14" customFormat="1" ht="15.75" customHeight="1">
      <c r="A205" s="27"/>
      <c r="B205" s="50"/>
      <c r="C205" s="51" t="s">
        <v>179</v>
      </c>
      <c r="D205" s="139">
        <f>'[1]일반회계'!$A$279</f>
        <v>5200000</v>
      </c>
      <c r="E205" s="101"/>
    </row>
    <row r="206" spans="1:5" s="14" customFormat="1" ht="15.75" customHeight="1">
      <c r="A206" s="27"/>
      <c r="B206" s="50"/>
      <c r="C206" s="51" t="s">
        <v>337</v>
      </c>
      <c r="D206" s="139">
        <f>'[1]일반회계'!$A$280</f>
        <v>8596350</v>
      </c>
      <c r="E206" s="101"/>
    </row>
    <row r="207" spans="1:5" s="36" customFormat="1" ht="15.75" customHeight="1">
      <c r="A207" s="26"/>
      <c r="B207" s="47" t="s">
        <v>180</v>
      </c>
      <c r="C207" s="48"/>
      <c r="D207" s="92">
        <f>D208+D209</f>
        <v>12058255300</v>
      </c>
      <c r="E207" s="134"/>
    </row>
    <row r="208" spans="1:5" s="14" customFormat="1" ht="15.75" customHeight="1">
      <c r="A208" s="27"/>
      <c r="B208" s="50"/>
      <c r="C208" s="51" t="s">
        <v>281</v>
      </c>
      <c r="D208" s="139">
        <f>'[1]일반회계'!$A$282</f>
        <v>12036905370</v>
      </c>
      <c r="E208" s="101"/>
    </row>
    <row r="209" spans="1:5" s="36" customFormat="1" ht="15.75" customHeight="1">
      <c r="A209" s="26"/>
      <c r="B209" s="50"/>
      <c r="C209" s="51" t="s">
        <v>282</v>
      </c>
      <c r="D209" s="139">
        <f>'[1]일반회계'!$A$283</f>
        <v>21349930</v>
      </c>
      <c r="E209" s="101"/>
    </row>
    <row r="210" spans="1:5" s="36" customFormat="1" ht="15.75" customHeight="1">
      <c r="A210" s="26"/>
      <c r="B210" s="47" t="s">
        <v>181</v>
      </c>
      <c r="C210" s="48"/>
      <c r="D210" s="92">
        <f>D211+D212</f>
        <v>289371040</v>
      </c>
      <c r="E210" s="134"/>
    </row>
    <row r="211" spans="1:5" s="14" customFormat="1" ht="18" customHeight="1" hidden="1">
      <c r="A211" s="27"/>
      <c r="B211" s="50"/>
      <c r="C211" s="51" t="s">
        <v>283</v>
      </c>
      <c r="D211" s="139"/>
      <c r="E211" s="101"/>
    </row>
    <row r="212" spans="1:5" s="14" customFormat="1" ht="15.75" customHeight="1">
      <c r="A212" s="27"/>
      <c r="B212" s="50"/>
      <c r="C212" s="51" t="s">
        <v>182</v>
      </c>
      <c r="D212" s="139">
        <f>'[1]일반회계'!$A$285</f>
        <v>289371040</v>
      </c>
      <c r="E212" s="101"/>
    </row>
    <row r="213" spans="1:5" s="36" customFormat="1" ht="15.75" customHeight="1">
      <c r="A213" s="25"/>
      <c r="B213" s="47" t="s">
        <v>183</v>
      </c>
      <c r="C213" s="48"/>
      <c r="D213" s="92">
        <f>D214</f>
        <v>127027040</v>
      </c>
      <c r="E213" s="134"/>
    </row>
    <row r="214" spans="1:5" s="36" customFormat="1" ht="15.75" customHeight="1">
      <c r="A214" s="25"/>
      <c r="B214" s="50"/>
      <c r="C214" s="51" t="s">
        <v>183</v>
      </c>
      <c r="D214" s="81">
        <f>'[1]일반회계'!$A$287</f>
        <v>127027040</v>
      </c>
      <c r="E214" s="101"/>
    </row>
    <row r="215" spans="1:5" s="36" customFormat="1" ht="15.75" customHeight="1">
      <c r="A215" s="25"/>
      <c r="B215" s="47" t="s">
        <v>338</v>
      </c>
      <c r="C215" s="48"/>
      <c r="D215" s="92">
        <f>D216</f>
        <v>103583800</v>
      </c>
      <c r="E215" s="101"/>
    </row>
    <row r="216" spans="1:5" s="36" customFormat="1" ht="15.75" customHeight="1">
      <c r="A216" s="25"/>
      <c r="B216" s="50"/>
      <c r="C216" s="51" t="s">
        <v>338</v>
      </c>
      <c r="D216" s="81">
        <f>'[1]일반회계'!$A$289</f>
        <v>103583800</v>
      </c>
      <c r="E216" s="101"/>
    </row>
    <row r="217" spans="1:5" s="36" customFormat="1" ht="15.75" customHeight="1">
      <c r="A217" s="26"/>
      <c r="B217" s="47" t="s">
        <v>184</v>
      </c>
      <c r="C217" s="48"/>
      <c r="D217" s="92">
        <f>SUM(D218:D220)</f>
        <v>1322853970</v>
      </c>
      <c r="E217" s="134"/>
    </row>
    <row r="218" spans="1:5" s="14" customFormat="1" ht="15.75" customHeight="1">
      <c r="A218" s="27"/>
      <c r="B218" s="50"/>
      <c r="C218" s="51" t="s">
        <v>185</v>
      </c>
      <c r="D218" s="139">
        <f>'[1]일반회계'!$A$291</f>
        <v>15955640</v>
      </c>
      <c r="E218" s="101"/>
    </row>
    <row r="219" spans="1:5" s="14" customFormat="1" ht="17.25" customHeight="1">
      <c r="A219" s="27"/>
      <c r="B219" s="50"/>
      <c r="C219" s="51" t="s">
        <v>284</v>
      </c>
      <c r="D219" s="139">
        <f>'[1]일반회계'!$A$292</f>
        <v>29650000</v>
      </c>
      <c r="E219" s="101"/>
    </row>
    <row r="220" spans="1:5" s="14" customFormat="1" ht="15.75" customHeight="1">
      <c r="A220" s="27"/>
      <c r="B220" s="50"/>
      <c r="C220" s="51" t="s">
        <v>571</v>
      </c>
      <c r="D220" s="139">
        <f>'[1]일반회계'!$A$293</f>
        <v>1277248330</v>
      </c>
      <c r="E220" s="101"/>
    </row>
    <row r="221" spans="1:5" s="36" customFormat="1" ht="15.75" customHeight="1">
      <c r="A221" s="26"/>
      <c r="B221" s="47" t="s">
        <v>186</v>
      </c>
      <c r="C221" s="48"/>
      <c r="D221" s="92">
        <f>D222</f>
        <v>633140270</v>
      </c>
      <c r="E221" s="134"/>
    </row>
    <row r="222" spans="1:5" s="14" customFormat="1" ht="15.75" customHeight="1">
      <c r="A222" s="27"/>
      <c r="B222" s="50"/>
      <c r="C222" s="51" t="s">
        <v>186</v>
      </c>
      <c r="D222" s="81">
        <f>'[1]일반회계'!$A$295</f>
        <v>633140270</v>
      </c>
      <c r="E222" s="101"/>
    </row>
    <row r="223" spans="1:5" s="14" customFormat="1" ht="15.75" customHeight="1" hidden="1">
      <c r="A223" s="27"/>
      <c r="B223" s="47" t="s">
        <v>339</v>
      </c>
      <c r="C223" s="48"/>
      <c r="D223" s="92">
        <f>D224</f>
        <v>0</v>
      </c>
      <c r="E223" s="101"/>
    </row>
    <row r="224" spans="1:5" s="14" customFormat="1" ht="15.75" customHeight="1" hidden="1">
      <c r="A224" s="27"/>
      <c r="B224" s="50"/>
      <c r="C224" s="51" t="s">
        <v>339</v>
      </c>
      <c r="D224" s="81"/>
      <c r="E224" s="101"/>
    </row>
    <row r="225" spans="1:5" s="14" customFormat="1" ht="15.75" customHeight="1">
      <c r="A225" s="27"/>
      <c r="B225" s="47" t="s">
        <v>572</v>
      </c>
      <c r="C225" s="48"/>
      <c r="D225" s="92">
        <f>D226</f>
        <v>966310770</v>
      </c>
      <c r="E225" s="101"/>
    </row>
    <row r="226" spans="1:5" s="14" customFormat="1" ht="15.75" customHeight="1">
      <c r="A226" s="27"/>
      <c r="B226" s="50"/>
      <c r="C226" s="51" t="s">
        <v>573</v>
      </c>
      <c r="D226" s="81">
        <f>'[1]일반회계'!$A$297</f>
        <v>966310770</v>
      </c>
      <c r="E226" s="101"/>
    </row>
    <row r="227" spans="1:5" s="14" customFormat="1" ht="15.75" customHeight="1" hidden="1">
      <c r="A227" s="27"/>
      <c r="B227" s="47" t="s">
        <v>574</v>
      </c>
      <c r="C227" s="48"/>
      <c r="D227" s="92">
        <f>D228+D229</f>
        <v>0</v>
      </c>
      <c r="E227" s="101"/>
    </row>
    <row r="228" spans="1:5" s="14" customFormat="1" ht="15.75" customHeight="1" hidden="1">
      <c r="A228" s="27"/>
      <c r="B228" s="50"/>
      <c r="C228" s="51" t="s">
        <v>575</v>
      </c>
      <c r="D228" s="81"/>
      <c r="E228" s="101"/>
    </row>
    <row r="229" spans="1:5" s="14" customFormat="1" ht="15.75" customHeight="1" hidden="1">
      <c r="A229" s="27"/>
      <c r="B229" s="50"/>
      <c r="C229" s="51" t="s">
        <v>576</v>
      </c>
      <c r="D229" s="81"/>
      <c r="E229" s="101"/>
    </row>
    <row r="230" spans="1:5" s="36" customFormat="1" ht="15.75" customHeight="1">
      <c r="A230" s="26"/>
      <c r="B230" s="47" t="s">
        <v>187</v>
      </c>
      <c r="C230" s="48"/>
      <c r="D230" s="92">
        <f>SUM(D231:D233)</f>
        <v>44290140</v>
      </c>
      <c r="E230" s="134"/>
    </row>
    <row r="231" spans="1:5" s="14" customFormat="1" ht="15.75" customHeight="1">
      <c r="A231" s="27"/>
      <c r="B231" s="50"/>
      <c r="C231" s="51" t="s">
        <v>188</v>
      </c>
      <c r="D231" s="139">
        <f>'[1]일반회계'!$A$299</f>
        <v>44290140</v>
      </c>
      <c r="E231" s="101"/>
    </row>
    <row r="232" spans="1:5" s="36" customFormat="1" ht="15.75" customHeight="1" hidden="1">
      <c r="A232" s="26"/>
      <c r="B232" s="50"/>
      <c r="C232" s="51" t="s">
        <v>189</v>
      </c>
      <c r="D232" s="139"/>
      <c r="E232" s="101"/>
    </row>
    <row r="233" spans="1:5" s="14" customFormat="1" ht="15.75" customHeight="1" hidden="1">
      <c r="A233" s="27"/>
      <c r="B233" s="50"/>
      <c r="C233" s="51" t="s">
        <v>187</v>
      </c>
      <c r="D233" s="169">
        <f>-'[1]일반회계'!$E$300+'[3]일반회계'!$E$142</f>
        <v>0</v>
      </c>
      <c r="E233" s="101"/>
    </row>
    <row r="234" spans="1:5" s="14" customFormat="1" ht="15.75" customHeight="1">
      <c r="A234" s="22"/>
      <c r="B234" s="13"/>
      <c r="C234" s="13"/>
      <c r="D234" s="93"/>
      <c r="E234" s="101"/>
    </row>
    <row r="235" spans="1:5" s="14" customFormat="1" ht="15.75" customHeight="1">
      <c r="A235" s="23" t="s">
        <v>5</v>
      </c>
      <c r="B235" s="13"/>
      <c r="C235" s="13"/>
      <c r="D235" s="93"/>
      <c r="E235" s="100">
        <f>D242+D238+D244+D250+D236+D240+D248</f>
        <v>2602266290</v>
      </c>
    </row>
    <row r="236" spans="1:5" s="14" customFormat="1" ht="15.75" customHeight="1" hidden="1">
      <c r="A236" s="22"/>
      <c r="B236" s="47" t="s">
        <v>340</v>
      </c>
      <c r="C236" s="48"/>
      <c r="D236" s="92">
        <f>D237</f>
        <v>0</v>
      </c>
      <c r="E236" s="76"/>
    </row>
    <row r="237" spans="1:5" s="14" customFormat="1" ht="15.75" customHeight="1" hidden="1">
      <c r="A237" s="22"/>
      <c r="B237" s="50"/>
      <c r="C237" s="51" t="s">
        <v>341</v>
      </c>
      <c r="D237" s="81"/>
      <c r="E237" s="101"/>
    </row>
    <row r="238" spans="1:5" s="14" customFormat="1" ht="15.75" customHeight="1" hidden="1">
      <c r="A238" s="22"/>
      <c r="B238" s="47" t="s">
        <v>577</v>
      </c>
      <c r="C238" s="48"/>
      <c r="D238" s="92">
        <f>D239</f>
        <v>0</v>
      </c>
      <c r="E238" s="101"/>
    </row>
    <row r="239" spans="1:5" s="14" customFormat="1" ht="15.75" customHeight="1" hidden="1">
      <c r="A239" s="22"/>
      <c r="B239" s="50"/>
      <c r="C239" s="51" t="s">
        <v>578</v>
      </c>
      <c r="D239" s="81"/>
      <c r="E239" s="101"/>
    </row>
    <row r="240" spans="1:5" s="14" customFormat="1" ht="15.75" customHeight="1" hidden="1">
      <c r="A240" s="22"/>
      <c r="B240" s="47" t="s">
        <v>190</v>
      </c>
      <c r="C240" s="48"/>
      <c r="D240" s="92">
        <f>D241</f>
        <v>0</v>
      </c>
      <c r="E240" s="76"/>
    </row>
    <row r="241" spans="1:5" s="14" customFormat="1" ht="15.75" customHeight="1" hidden="1">
      <c r="A241" s="22"/>
      <c r="B241" s="50"/>
      <c r="C241" s="51" t="s">
        <v>190</v>
      </c>
      <c r="D241" s="81"/>
      <c r="E241" s="101"/>
    </row>
    <row r="242" spans="1:5" s="36" customFormat="1" ht="15.75" customHeight="1">
      <c r="A242" s="23"/>
      <c r="B242" s="47" t="s">
        <v>191</v>
      </c>
      <c r="C242" s="48"/>
      <c r="D242" s="92">
        <f>D243</f>
        <v>462941200</v>
      </c>
      <c r="E242" s="134"/>
    </row>
    <row r="243" spans="1:5" s="14" customFormat="1" ht="15.75" customHeight="1">
      <c r="A243" s="22"/>
      <c r="B243" s="50"/>
      <c r="C243" s="51" t="s">
        <v>191</v>
      </c>
      <c r="D243" s="81">
        <f>'[1]일반회계'!$A$302</f>
        <v>462941200</v>
      </c>
      <c r="E243" s="101"/>
    </row>
    <row r="244" spans="1:5" s="36" customFormat="1" ht="15.75" customHeight="1" hidden="1">
      <c r="A244" s="23"/>
      <c r="B244" s="47" t="s">
        <v>192</v>
      </c>
      <c r="C244" s="48"/>
      <c r="D244" s="92">
        <f>D245+D246+D247</f>
        <v>0</v>
      </c>
      <c r="E244" s="134"/>
    </row>
    <row r="245" spans="1:5" s="14" customFormat="1" ht="15.75" customHeight="1" hidden="1">
      <c r="A245" s="22"/>
      <c r="B245" s="50"/>
      <c r="C245" s="51" t="s">
        <v>193</v>
      </c>
      <c r="D245" s="81"/>
      <c r="E245" s="101"/>
    </row>
    <row r="246" spans="1:5" s="14" customFormat="1" ht="15.75" customHeight="1" hidden="1">
      <c r="A246" s="22"/>
      <c r="B246" s="50"/>
      <c r="C246" s="51" t="s">
        <v>579</v>
      </c>
      <c r="D246" s="81"/>
      <c r="E246" s="101"/>
    </row>
    <row r="247" spans="1:5" s="14" customFormat="1" ht="15.75" customHeight="1" hidden="1">
      <c r="A247" s="22"/>
      <c r="B247" s="50"/>
      <c r="C247" s="51" t="s">
        <v>580</v>
      </c>
      <c r="D247" s="81"/>
      <c r="E247" s="101"/>
    </row>
    <row r="248" spans="1:5" s="14" customFormat="1" ht="15.75" customHeight="1" hidden="1">
      <c r="A248" s="22"/>
      <c r="B248" s="47" t="s">
        <v>342</v>
      </c>
      <c r="C248" s="48"/>
      <c r="D248" s="92">
        <f>D249</f>
        <v>0</v>
      </c>
      <c r="E248" s="101"/>
    </row>
    <row r="249" spans="1:5" s="14" customFormat="1" ht="15.75" customHeight="1" hidden="1">
      <c r="A249" s="22"/>
      <c r="B249" s="50"/>
      <c r="C249" s="51" t="s">
        <v>343</v>
      </c>
      <c r="D249" s="81"/>
      <c r="E249" s="101"/>
    </row>
    <row r="250" spans="1:5" s="36" customFormat="1" ht="15.75" customHeight="1">
      <c r="A250" s="23"/>
      <c r="B250" s="47" t="s">
        <v>285</v>
      </c>
      <c r="C250" s="48"/>
      <c r="D250" s="92">
        <f>D251</f>
        <v>2139325090</v>
      </c>
      <c r="E250" s="134"/>
    </row>
    <row r="251" spans="1:5" s="14" customFormat="1" ht="15.75" customHeight="1">
      <c r="A251" s="22"/>
      <c r="B251" s="50"/>
      <c r="C251" s="51" t="s">
        <v>286</v>
      </c>
      <c r="D251" s="81">
        <f>'[1]일반회계'!$A$304</f>
        <v>2139325090</v>
      </c>
      <c r="E251" s="101"/>
    </row>
    <row r="252" spans="1:5" s="14" customFormat="1" ht="15.75" customHeight="1">
      <c r="A252" s="22"/>
      <c r="B252" s="13"/>
      <c r="C252" s="13"/>
      <c r="D252" s="93"/>
      <c r="E252" s="101"/>
    </row>
    <row r="253" spans="1:5" s="14" customFormat="1" ht="15.75" customHeight="1">
      <c r="A253" s="23" t="s">
        <v>194</v>
      </c>
      <c r="B253" s="13"/>
      <c r="C253" s="13"/>
      <c r="D253" s="93"/>
      <c r="E253" s="100">
        <f>D254+D261+D265+D269+D271+D273+D275+D259+D263+D267</f>
        <v>75118290130</v>
      </c>
    </row>
    <row r="254" spans="1:5" s="36" customFormat="1" ht="15.75" customHeight="1">
      <c r="A254" s="23"/>
      <c r="B254" s="47" t="s">
        <v>344</v>
      </c>
      <c r="C254" s="48"/>
      <c r="D254" s="92">
        <f>SUM(D255:D258)</f>
        <v>55313628200</v>
      </c>
      <c r="E254" s="134"/>
    </row>
    <row r="255" spans="1:5" s="14" customFormat="1" ht="15.75" customHeight="1">
      <c r="A255" s="22"/>
      <c r="B255" s="50"/>
      <c r="C255" s="51" t="s">
        <v>345</v>
      </c>
      <c r="D255" s="139">
        <f>'[1]일반회계'!$A$306</f>
        <v>763411650</v>
      </c>
      <c r="E255" s="101"/>
    </row>
    <row r="256" spans="1:5" s="36" customFormat="1" ht="15.75" customHeight="1">
      <c r="A256" s="23"/>
      <c r="B256" s="47" t="s">
        <v>18</v>
      </c>
      <c r="C256" s="50" t="s">
        <v>346</v>
      </c>
      <c r="D256" s="94">
        <f>'[1]일반회계'!$A$307</f>
        <v>20440624140</v>
      </c>
      <c r="E256" s="134"/>
    </row>
    <row r="257" spans="1:5" s="14" customFormat="1" ht="15.75" customHeight="1">
      <c r="A257" s="22"/>
      <c r="B257" s="50"/>
      <c r="C257" s="51" t="s">
        <v>347</v>
      </c>
      <c r="D257" s="139">
        <f>'[1]일반회계'!$A$308</f>
        <v>12019423740</v>
      </c>
      <c r="E257" s="101"/>
    </row>
    <row r="258" spans="1:5" s="14" customFormat="1" ht="15.75" customHeight="1">
      <c r="A258" s="22"/>
      <c r="B258" s="50"/>
      <c r="C258" s="51" t="s">
        <v>348</v>
      </c>
      <c r="D258" s="139">
        <f>'[1]일반회계'!$A$309</f>
        <v>22090168670</v>
      </c>
      <c r="E258" s="101"/>
    </row>
    <row r="259" spans="1:5" s="36" customFormat="1" ht="15.75" customHeight="1">
      <c r="A259" s="23"/>
      <c r="B259" s="47" t="s">
        <v>287</v>
      </c>
      <c r="C259" s="48"/>
      <c r="D259" s="92">
        <f>D260</f>
        <v>604695500</v>
      </c>
      <c r="E259" s="100"/>
    </row>
    <row r="260" spans="1:5" s="14" customFormat="1" ht="15.75" customHeight="1">
      <c r="A260" s="22"/>
      <c r="B260" s="50"/>
      <c r="C260" s="51" t="s">
        <v>288</v>
      </c>
      <c r="D260" s="139">
        <f>'[1]일반회계'!$A$311</f>
        <v>604695500</v>
      </c>
      <c r="E260" s="101"/>
    </row>
    <row r="261" spans="1:5" s="36" customFormat="1" ht="15.75" customHeight="1">
      <c r="A261" s="23"/>
      <c r="B261" s="47" t="s">
        <v>195</v>
      </c>
      <c r="C261" s="48"/>
      <c r="D261" s="92">
        <f>D262</f>
        <v>3949421030</v>
      </c>
      <c r="E261" s="134"/>
    </row>
    <row r="262" spans="1:5" s="14" customFormat="1" ht="15.75" customHeight="1">
      <c r="A262" s="22"/>
      <c r="B262" s="50"/>
      <c r="C262" s="51" t="s">
        <v>195</v>
      </c>
      <c r="D262" s="81">
        <f>'[1]일반회계'!$A$313</f>
        <v>3949421030</v>
      </c>
      <c r="E262" s="101"/>
    </row>
    <row r="263" spans="1:5" s="36" customFormat="1" ht="15.75" customHeight="1" hidden="1">
      <c r="A263" s="23"/>
      <c r="B263" s="47" t="s">
        <v>289</v>
      </c>
      <c r="C263" s="48"/>
      <c r="D263" s="92">
        <f>D264</f>
        <v>0</v>
      </c>
      <c r="E263" s="100"/>
    </row>
    <row r="264" spans="1:5" s="14" customFormat="1" ht="15.75" customHeight="1" hidden="1">
      <c r="A264" s="22"/>
      <c r="B264" s="50"/>
      <c r="C264" s="51" t="s">
        <v>290</v>
      </c>
      <c r="D264" s="81"/>
      <c r="E264" s="101"/>
    </row>
    <row r="265" spans="1:5" s="36" customFormat="1" ht="15.75" customHeight="1">
      <c r="A265" s="23"/>
      <c r="B265" s="47" t="s">
        <v>196</v>
      </c>
      <c r="C265" s="48"/>
      <c r="D265" s="92">
        <f>D266</f>
        <v>8007200000</v>
      </c>
      <c r="E265" s="134"/>
    </row>
    <row r="266" spans="1:5" s="14" customFormat="1" ht="15.75" customHeight="1">
      <c r="A266" s="22"/>
      <c r="B266" s="50"/>
      <c r="C266" s="51" t="s">
        <v>196</v>
      </c>
      <c r="D266" s="81">
        <f>'[1]일반회계'!$A$315</f>
        <v>8007200000</v>
      </c>
      <c r="E266" s="101"/>
    </row>
    <row r="267" spans="1:5" s="36" customFormat="1" ht="15.75" customHeight="1">
      <c r="A267" s="23"/>
      <c r="B267" s="47" t="s">
        <v>291</v>
      </c>
      <c r="C267" s="48"/>
      <c r="D267" s="92">
        <f>D268</f>
        <v>74947070</v>
      </c>
      <c r="E267" s="100"/>
    </row>
    <row r="268" spans="1:5" s="14" customFormat="1" ht="15.75" customHeight="1">
      <c r="A268" s="22"/>
      <c r="B268" s="50"/>
      <c r="C268" s="51" t="s">
        <v>292</v>
      </c>
      <c r="D268" s="81">
        <f>'[1]일반회계'!$A$317</f>
        <v>74947070</v>
      </c>
      <c r="E268" s="101"/>
    </row>
    <row r="269" spans="1:5" s="14" customFormat="1" ht="15.75" customHeight="1" hidden="1">
      <c r="A269" s="22"/>
      <c r="B269" s="47" t="s">
        <v>349</v>
      </c>
      <c r="C269" s="48"/>
      <c r="D269" s="92">
        <f>D270</f>
        <v>0</v>
      </c>
      <c r="E269" s="101"/>
    </row>
    <row r="270" spans="1:5" s="14" customFormat="1" ht="15.75" customHeight="1" hidden="1">
      <c r="A270" s="22"/>
      <c r="B270" s="50"/>
      <c r="C270" s="51" t="s">
        <v>350</v>
      </c>
      <c r="D270" s="81"/>
      <c r="E270" s="101"/>
    </row>
    <row r="271" spans="1:5" s="14" customFormat="1" ht="15.75" customHeight="1" hidden="1">
      <c r="A271" s="22"/>
      <c r="B271" s="47" t="s">
        <v>351</v>
      </c>
      <c r="C271" s="48"/>
      <c r="D271" s="92">
        <f>D272</f>
        <v>0</v>
      </c>
      <c r="E271" s="101"/>
    </row>
    <row r="272" spans="1:5" s="14" customFormat="1" ht="15.75" customHeight="1" hidden="1">
      <c r="A272" s="22"/>
      <c r="B272" s="50"/>
      <c r="C272" s="51" t="s">
        <v>352</v>
      </c>
      <c r="D272" s="81"/>
      <c r="E272" s="101"/>
    </row>
    <row r="273" spans="1:5" s="36" customFormat="1" ht="16.5" customHeight="1">
      <c r="A273" s="23"/>
      <c r="B273" s="47" t="s">
        <v>197</v>
      </c>
      <c r="C273" s="48"/>
      <c r="D273" s="92">
        <f>D274</f>
        <v>3224710000</v>
      </c>
      <c r="E273" s="134"/>
    </row>
    <row r="274" spans="1:5" s="14" customFormat="1" ht="15.75" customHeight="1">
      <c r="A274" s="22"/>
      <c r="B274" s="50"/>
      <c r="C274" s="51" t="s">
        <v>293</v>
      </c>
      <c r="D274" s="81">
        <f>'[1]일반회계'!$A$319</f>
        <v>3224710000</v>
      </c>
      <c r="E274" s="101"/>
    </row>
    <row r="275" spans="1:5" s="36" customFormat="1" ht="15.75" customHeight="1">
      <c r="A275" s="23"/>
      <c r="B275" s="47" t="s">
        <v>198</v>
      </c>
      <c r="C275" s="48"/>
      <c r="D275" s="92">
        <f>SUM(D276:D279)</f>
        <v>3943688330</v>
      </c>
      <c r="E275" s="134"/>
    </row>
    <row r="276" spans="1:5" s="14" customFormat="1" ht="15.75" customHeight="1">
      <c r="A276" s="22"/>
      <c r="B276" s="50"/>
      <c r="C276" s="51" t="s">
        <v>199</v>
      </c>
      <c r="D276" s="139">
        <f>'[1]일반회계'!$A$321</f>
        <v>68913000</v>
      </c>
      <c r="E276" s="101"/>
    </row>
    <row r="277" spans="1:5" s="14" customFormat="1" ht="15.75" customHeight="1">
      <c r="A277" s="22"/>
      <c r="B277" s="50"/>
      <c r="C277" s="51" t="s">
        <v>200</v>
      </c>
      <c r="D277" s="139">
        <f>'[1]일반회계'!$A$322</f>
        <v>22985000</v>
      </c>
      <c r="E277" s="101"/>
    </row>
    <row r="278" spans="1:5" s="14" customFormat="1" ht="15.75" customHeight="1">
      <c r="A278" s="22"/>
      <c r="B278" s="50"/>
      <c r="C278" s="51" t="s">
        <v>353</v>
      </c>
      <c r="D278" s="139">
        <f>'[1]일반회계'!$A$323</f>
        <v>3711298330</v>
      </c>
      <c r="E278" s="101"/>
    </row>
    <row r="279" spans="1:5" s="14" customFormat="1" ht="15.75" customHeight="1">
      <c r="A279" s="22"/>
      <c r="B279" s="50"/>
      <c r="C279" s="51" t="s">
        <v>354</v>
      </c>
      <c r="D279" s="139">
        <f>'[1]일반회계'!$A$324</f>
        <v>140492000</v>
      </c>
      <c r="E279" s="101"/>
    </row>
    <row r="280" spans="1:5" s="14" customFormat="1" ht="15.75" customHeight="1">
      <c r="A280" s="22"/>
      <c r="B280" s="13"/>
      <c r="C280" s="13"/>
      <c r="D280" s="93"/>
      <c r="E280" s="101"/>
    </row>
    <row r="281" spans="1:5" s="36" customFormat="1" ht="15.75" customHeight="1">
      <c r="A281" s="23" t="s">
        <v>6</v>
      </c>
      <c r="B281" s="15"/>
      <c r="C281" s="15"/>
      <c r="D281" s="95"/>
      <c r="E281" s="100">
        <f>D282+D292+D300+D312+D321+D323+D341+D356+D358+D360+D287</f>
        <v>7851299885.209447</v>
      </c>
    </row>
    <row r="282" spans="1:5" s="36" customFormat="1" ht="15.75" customHeight="1" hidden="1">
      <c r="A282" s="23"/>
      <c r="B282" s="47" t="s">
        <v>355</v>
      </c>
      <c r="C282" s="48"/>
      <c r="D282" s="92">
        <f>SUM(D283:D286)</f>
        <v>0</v>
      </c>
      <c r="E282" s="100"/>
    </row>
    <row r="283" spans="1:5" s="36" customFormat="1" ht="15.75" customHeight="1" hidden="1">
      <c r="A283" s="23"/>
      <c r="B283" s="47"/>
      <c r="C283" s="51" t="s">
        <v>581</v>
      </c>
      <c r="D283" s="92"/>
      <c r="E283" s="100"/>
    </row>
    <row r="284" spans="1:5" s="36" customFormat="1" ht="15.75" customHeight="1" hidden="1">
      <c r="A284" s="23"/>
      <c r="B284" s="50"/>
      <c r="C284" s="51" t="s">
        <v>356</v>
      </c>
      <c r="D284" s="94"/>
      <c r="E284" s="100"/>
    </row>
    <row r="285" spans="1:5" s="36" customFormat="1" ht="15.75" customHeight="1" hidden="1">
      <c r="A285" s="23"/>
      <c r="B285" s="50"/>
      <c r="C285" s="51" t="s">
        <v>582</v>
      </c>
      <c r="D285" s="94"/>
      <c r="E285" s="100"/>
    </row>
    <row r="286" spans="1:5" s="36" customFormat="1" ht="15.75" customHeight="1" hidden="1">
      <c r="A286" s="23"/>
      <c r="B286" s="50"/>
      <c r="C286" s="170" t="s">
        <v>583</v>
      </c>
      <c r="D286" s="94"/>
      <c r="E286" s="100"/>
    </row>
    <row r="287" spans="1:5" s="36" customFormat="1" ht="15.75" customHeight="1">
      <c r="A287" s="23"/>
      <c r="B287" s="47" t="s">
        <v>586</v>
      </c>
      <c r="C287" s="48"/>
      <c r="D287" s="92">
        <f>SUM(D288:D291)</f>
        <v>778000</v>
      </c>
      <c r="E287" s="100"/>
    </row>
    <row r="288" spans="1:5" s="36" customFormat="1" ht="15.75" customHeight="1" hidden="1">
      <c r="A288" s="23"/>
      <c r="B288" s="47"/>
      <c r="C288" s="51" t="s">
        <v>587</v>
      </c>
      <c r="D288" s="94"/>
      <c r="E288" s="100"/>
    </row>
    <row r="289" spans="1:5" s="36" customFormat="1" ht="15.75" customHeight="1">
      <c r="A289" s="23"/>
      <c r="B289" s="50"/>
      <c r="C289" s="51" t="s">
        <v>588</v>
      </c>
      <c r="D289" s="94">
        <f>'[3]일반회계'!$E$152</f>
        <v>773000</v>
      </c>
      <c r="E289" s="100"/>
    </row>
    <row r="290" spans="1:5" s="36" customFormat="1" ht="15.75" customHeight="1">
      <c r="A290" s="23"/>
      <c r="B290" s="50"/>
      <c r="C290" s="51" t="s">
        <v>589</v>
      </c>
      <c r="D290" s="94">
        <f>'[3]일반회계'!$E$153</f>
        <v>5000</v>
      </c>
      <c r="E290" s="100"/>
    </row>
    <row r="291" spans="1:5" s="36" customFormat="1" ht="15.75" customHeight="1" hidden="1">
      <c r="A291" s="23"/>
      <c r="B291" s="50"/>
      <c r="C291" s="51" t="s">
        <v>590</v>
      </c>
      <c r="D291" s="94"/>
      <c r="E291" s="100"/>
    </row>
    <row r="292" spans="1:5" s="36" customFormat="1" ht="15.75" customHeight="1">
      <c r="A292" s="23"/>
      <c r="B292" s="90" t="s">
        <v>206</v>
      </c>
      <c r="C292" s="90"/>
      <c r="D292" s="92">
        <f>SUM(D293:D299)</f>
        <v>2417090960</v>
      </c>
      <c r="E292" s="59"/>
    </row>
    <row r="293" spans="1:5" s="14" customFormat="1" ht="15.75" customHeight="1">
      <c r="A293" s="22"/>
      <c r="B293" s="89"/>
      <c r="C293" s="89" t="s">
        <v>357</v>
      </c>
      <c r="D293" s="83">
        <f>'[5]감가상각 및 무형자산 상각'!$J$8</f>
        <v>785023402</v>
      </c>
      <c r="E293" s="101"/>
    </row>
    <row r="294" spans="1:5" s="14" customFormat="1" ht="15.75" customHeight="1">
      <c r="A294" s="22"/>
      <c r="B294" s="89"/>
      <c r="C294" s="89" t="s">
        <v>358</v>
      </c>
      <c r="D294" s="83">
        <f>'[5]감가상각 및 무형자산 상각'!$J$9</f>
        <v>53718494</v>
      </c>
      <c r="E294" s="101"/>
    </row>
    <row r="295" spans="1:5" s="14" customFormat="1" ht="15.75" customHeight="1">
      <c r="A295" s="22"/>
      <c r="B295" s="89"/>
      <c r="C295" s="89" t="s">
        <v>359</v>
      </c>
      <c r="D295" s="83">
        <f>'[5]감가상각 및 무형자산 상각'!$J$10</f>
        <v>49418256</v>
      </c>
      <c r="E295" s="101"/>
    </row>
    <row r="296" spans="1:5" s="14" customFormat="1" ht="15.75" customHeight="1">
      <c r="A296" s="22"/>
      <c r="B296" s="89"/>
      <c r="C296" s="89" t="s">
        <v>360</v>
      </c>
      <c r="D296" s="83">
        <f>'[5]감가상각 및 무형자산 상각'!$J$11</f>
        <v>283213281</v>
      </c>
      <c r="E296" s="101"/>
    </row>
    <row r="297" spans="1:5" s="14" customFormat="1" ht="15.75" customHeight="1">
      <c r="A297" s="22"/>
      <c r="B297" s="89"/>
      <c r="C297" s="89" t="s">
        <v>361</v>
      </c>
      <c r="D297" s="83">
        <f>'[3]일반회계'!$E$132+'[5]감가상각 및 무형자산 상각'!$J$12</f>
        <v>1245717527</v>
      </c>
      <c r="E297" s="101"/>
    </row>
    <row r="298" spans="1:5" s="14" customFormat="1" ht="15.75" customHeight="1" hidden="1">
      <c r="A298" s="22"/>
      <c r="B298" s="89"/>
      <c r="C298" s="89" t="s">
        <v>584</v>
      </c>
      <c r="D298" s="83"/>
      <c r="E298" s="101"/>
    </row>
    <row r="299" spans="1:5" s="14" customFormat="1" ht="15.75" customHeight="1" hidden="1">
      <c r="A299" s="22"/>
      <c r="B299" s="89"/>
      <c r="C299" s="89" t="s">
        <v>585</v>
      </c>
      <c r="D299" s="83"/>
      <c r="E299" s="101"/>
    </row>
    <row r="300" spans="1:5" s="36" customFormat="1" ht="15.75" customHeight="1">
      <c r="A300" s="23"/>
      <c r="B300" s="90" t="s">
        <v>207</v>
      </c>
      <c r="C300" s="90"/>
      <c r="D300" s="92">
        <f>SUM(D301:D311)</f>
        <v>1452103867</v>
      </c>
      <c r="E300" s="59"/>
    </row>
    <row r="301" spans="1:5" s="14" customFormat="1" ht="15.75" customHeight="1" hidden="1">
      <c r="A301" s="22"/>
      <c r="B301" s="89"/>
      <c r="C301" s="89" t="s">
        <v>427</v>
      </c>
      <c r="D301" s="94"/>
      <c r="E301" s="77"/>
    </row>
    <row r="302" spans="1:5" s="14" customFormat="1" ht="15.75" customHeight="1">
      <c r="A302" s="22"/>
      <c r="B302" s="89"/>
      <c r="C302" s="89" t="s">
        <v>428</v>
      </c>
      <c r="D302" s="94">
        <f>'[5]감가상각 및 무형자산 상각'!$J$16</f>
        <v>28843803</v>
      </c>
      <c r="E302" s="77"/>
    </row>
    <row r="303" spans="1:5" s="14" customFormat="1" ht="16.5" customHeight="1">
      <c r="A303" s="22"/>
      <c r="B303" s="89"/>
      <c r="C303" s="89" t="s">
        <v>429</v>
      </c>
      <c r="D303" s="94">
        <f>'[5]감가상각 및 무형자산 상각'!$J$17</f>
        <v>146526463</v>
      </c>
      <c r="E303" s="77"/>
    </row>
    <row r="304" spans="1:5" s="14" customFormat="1" ht="15.75" customHeight="1" hidden="1">
      <c r="A304" s="22"/>
      <c r="B304" s="89"/>
      <c r="C304" s="89" t="s">
        <v>430</v>
      </c>
      <c r="D304" s="173">
        <f>'[5]감가상각 및 무형자산 상각'!$J$18</f>
        <v>0</v>
      </c>
      <c r="E304" s="77"/>
    </row>
    <row r="305" spans="1:5" s="14" customFormat="1" ht="15.75" customHeight="1" hidden="1">
      <c r="A305" s="22"/>
      <c r="B305" s="89"/>
      <c r="C305" s="89" t="s">
        <v>591</v>
      </c>
      <c r="D305" s="94"/>
      <c r="E305" s="77"/>
    </row>
    <row r="306" spans="1:5" s="14" customFormat="1" ht="15.75" customHeight="1">
      <c r="A306" s="22"/>
      <c r="B306" s="90"/>
      <c r="C306" s="89" t="s">
        <v>362</v>
      </c>
      <c r="D306" s="83">
        <f>'[5]감가상각 및 무형자산 상각'!$J$21</f>
        <v>315768349</v>
      </c>
      <c r="E306" s="101"/>
    </row>
    <row r="307" spans="1:5" s="14" customFormat="1" ht="15.75" customHeight="1">
      <c r="A307" s="22"/>
      <c r="B307" s="90"/>
      <c r="C307" s="89" t="s">
        <v>431</v>
      </c>
      <c r="D307" s="83">
        <f>'[5]감가상각 및 무형자산 상각'!$J$22</f>
        <v>375766131</v>
      </c>
      <c r="E307" s="101"/>
    </row>
    <row r="308" spans="1:5" s="14" customFormat="1" ht="15.75" customHeight="1">
      <c r="A308" s="22"/>
      <c r="B308" s="90"/>
      <c r="C308" s="89" t="s">
        <v>363</v>
      </c>
      <c r="D308" s="83">
        <f>'[5]감가상각 및 무형자산 상각'!$J$23</f>
        <v>171678527</v>
      </c>
      <c r="E308" s="101"/>
    </row>
    <row r="309" spans="1:5" s="14" customFormat="1" ht="15.75" customHeight="1">
      <c r="A309" s="22"/>
      <c r="B309" s="90"/>
      <c r="C309" s="89" t="s">
        <v>432</v>
      </c>
      <c r="D309" s="83">
        <f>'[5]감가상각 및 무형자산 상각'!$J$24</f>
        <v>196243637</v>
      </c>
      <c r="E309" s="101"/>
    </row>
    <row r="310" spans="1:5" s="14" customFormat="1" ht="15.75" customHeight="1" hidden="1">
      <c r="A310" s="22"/>
      <c r="B310" s="90"/>
      <c r="C310" s="89" t="s">
        <v>592</v>
      </c>
      <c r="D310" s="83"/>
      <c r="E310" s="101"/>
    </row>
    <row r="311" spans="1:5" s="14" customFormat="1" ht="15.75" customHeight="1">
      <c r="A311" s="22"/>
      <c r="B311" s="90"/>
      <c r="C311" s="89" t="s">
        <v>433</v>
      </c>
      <c r="D311" s="83">
        <f>'[5]감가상각 및 무형자산 상각'!$J$26</f>
        <v>217276957</v>
      </c>
      <c r="E311" s="101"/>
    </row>
    <row r="312" spans="1:5" s="36" customFormat="1" ht="15.75" customHeight="1">
      <c r="A312" s="23"/>
      <c r="B312" s="90" t="s">
        <v>208</v>
      </c>
      <c r="C312" s="90"/>
      <c r="D312" s="92">
        <f>SUM(D313:D320)</f>
        <v>2429803416</v>
      </c>
      <c r="E312" s="59"/>
    </row>
    <row r="313" spans="1:5" s="14" customFormat="1" ht="15.75" customHeight="1">
      <c r="A313" s="22"/>
      <c r="B313" s="90"/>
      <c r="C313" s="89" t="s">
        <v>364</v>
      </c>
      <c r="D313" s="83">
        <f>'[5]감가상각 및 무형자산 상각'!$J$27</f>
        <v>546842028</v>
      </c>
      <c r="E313" s="101"/>
    </row>
    <row r="314" spans="1:5" s="14" customFormat="1" ht="15.75" customHeight="1">
      <c r="A314" s="22"/>
      <c r="B314" s="90"/>
      <c r="C314" s="89" t="s">
        <v>434</v>
      </c>
      <c r="D314" s="83">
        <f>'[5]감가상각 및 무형자산 상각'!$J$28</f>
        <v>702391810</v>
      </c>
      <c r="E314" s="101"/>
    </row>
    <row r="315" spans="1:5" s="14" customFormat="1" ht="15.75" customHeight="1">
      <c r="A315" s="22"/>
      <c r="B315" s="90"/>
      <c r="C315" s="89" t="s">
        <v>435</v>
      </c>
      <c r="D315" s="125">
        <f>'[5]감가상각 및 무형자산 상각'!$J$29</f>
        <v>9509879</v>
      </c>
      <c r="E315" s="101"/>
    </row>
    <row r="316" spans="1:5" s="14" customFormat="1" ht="15.75" customHeight="1" hidden="1">
      <c r="A316" s="22"/>
      <c r="B316" s="90"/>
      <c r="C316" s="89" t="s">
        <v>436</v>
      </c>
      <c r="D316" s="83"/>
      <c r="E316" s="101"/>
    </row>
    <row r="317" spans="1:5" s="14" customFormat="1" ht="15.75" customHeight="1">
      <c r="A317" s="22"/>
      <c r="B317" s="90"/>
      <c r="C317" s="89" t="s">
        <v>365</v>
      </c>
      <c r="D317" s="83">
        <f>'[5]감가상각 및 무형자산 상각'!$J$31</f>
        <v>1170704404</v>
      </c>
      <c r="E317" s="101"/>
    </row>
    <row r="318" spans="1:5" s="14" customFormat="1" ht="15.75" customHeight="1" hidden="1">
      <c r="A318" s="22"/>
      <c r="B318" s="90"/>
      <c r="C318" s="89" t="s">
        <v>593</v>
      </c>
      <c r="D318" s="83"/>
      <c r="E318" s="101"/>
    </row>
    <row r="319" spans="1:5" s="14" customFormat="1" ht="15.75" customHeight="1">
      <c r="A319" s="22"/>
      <c r="B319" s="90"/>
      <c r="C319" s="89" t="s">
        <v>594</v>
      </c>
      <c r="D319" s="83">
        <f>'[5]감가상각 및 무형자산 상각'!$J$33</f>
        <v>355295</v>
      </c>
      <c r="E319" s="101"/>
    </row>
    <row r="320" spans="1:5" s="14" customFormat="1" ht="15.75" customHeight="1" hidden="1">
      <c r="A320" s="22"/>
      <c r="B320" s="89"/>
      <c r="C320" s="89" t="s">
        <v>366</v>
      </c>
      <c r="D320" s="83"/>
      <c r="E320" s="101"/>
    </row>
    <row r="321" spans="1:5" s="36" customFormat="1" ht="15.75" customHeight="1">
      <c r="A321" s="23"/>
      <c r="B321" s="90" t="s">
        <v>31</v>
      </c>
      <c r="C321" s="90"/>
      <c r="D321" s="92">
        <f>D322</f>
        <v>613059046</v>
      </c>
      <c r="E321" s="59"/>
    </row>
    <row r="322" spans="1:5" s="14" customFormat="1" ht="15.75" customHeight="1">
      <c r="A322" s="22"/>
      <c r="B322" s="89"/>
      <c r="C322" s="89" t="s">
        <v>31</v>
      </c>
      <c r="D322" s="83">
        <f>'[3]일반회계'!$E$134+87394+'[5]감가상각 및 무형자산 상각'!$J$36</f>
        <v>613059046</v>
      </c>
      <c r="E322" s="101"/>
    </row>
    <row r="323" spans="1:23" s="14" customFormat="1" ht="15.75" customHeight="1">
      <c r="A323" s="22"/>
      <c r="B323" s="90" t="s">
        <v>204</v>
      </c>
      <c r="C323" s="90"/>
      <c r="D323" s="129">
        <f>SUM(D324:D340)</f>
        <v>395070489.2094473</v>
      </c>
      <c r="E323" s="101"/>
      <c r="W323" s="143" t="s">
        <v>42</v>
      </c>
    </row>
    <row r="324" spans="1:23" s="14" customFormat="1" ht="15.75" customHeight="1" hidden="1">
      <c r="A324" s="22"/>
      <c r="B324" s="90"/>
      <c r="C324" s="89" t="s">
        <v>595</v>
      </c>
      <c r="D324" s="129"/>
      <c r="E324" s="101"/>
      <c r="W324" s="143"/>
    </row>
    <row r="325" spans="1:23" s="14" customFormat="1" ht="15.75" customHeight="1" hidden="1">
      <c r="A325" s="22"/>
      <c r="B325" s="90"/>
      <c r="C325" s="89" t="s">
        <v>596</v>
      </c>
      <c r="D325" s="129"/>
      <c r="E325" s="101"/>
      <c r="W325" s="143"/>
    </row>
    <row r="326" spans="1:23" s="14" customFormat="1" ht="15.75" customHeight="1" hidden="1">
      <c r="A326" s="22"/>
      <c r="B326" s="90"/>
      <c r="C326" s="89" t="s">
        <v>597</v>
      </c>
      <c r="D326" s="129"/>
      <c r="E326" s="101"/>
      <c r="W326" s="143"/>
    </row>
    <row r="327" spans="1:5" s="14" customFormat="1" ht="15.75" customHeight="1">
      <c r="A327" s="22"/>
      <c r="B327" s="89"/>
      <c r="C327" s="89" t="s">
        <v>437</v>
      </c>
      <c r="D327" s="83">
        <f>'[4]미수세금대손충당금'!$O$10</f>
        <v>113913604.93508443</v>
      </c>
      <c r="E327" s="101"/>
    </row>
    <row r="328" spans="1:5" s="14" customFormat="1" ht="15.75" customHeight="1">
      <c r="A328" s="22"/>
      <c r="B328" s="89"/>
      <c r="C328" s="89" t="s">
        <v>438</v>
      </c>
      <c r="D328" s="83">
        <f>'[4]미수세금대손충당금'!$O$11</f>
        <v>28942780.491966296</v>
      </c>
      <c r="E328" s="101"/>
    </row>
    <row r="329" spans="1:5" s="14" customFormat="1" ht="15.75" customHeight="1">
      <c r="A329" s="22"/>
      <c r="B329" s="89"/>
      <c r="C329" s="89" t="s">
        <v>439</v>
      </c>
      <c r="D329" s="83">
        <f>'[4]미수세금대손충당금'!$O$12</f>
        <v>191409066.14705354</v>
      </c>
      <c r="E329" s="101"/>
    </row>
    <row r="330" spans="1:5" s="14" customFormat="1" ht="15.75" customHeight="1" hidden="1">
      <c r="A330" s="22"/>
      <c r="B330" s="89"/>
      <c r="C330" s="89" t="s">
        <v>598</v>
      </c>
      <c r="D330" s="83"/>
      <c r="E330" s="101"/>
    </row>
    <row r="331" spans="1:5" s="14" customFormat="1" ht="15.75" customHeight="1" hidden="1">
      <c r="A331" s="22"/>
      <c r="B331" s="89"/>
      <c r="C331" s="89" t="s">
        <v>599</v>
      </c>
      <c r="D331" s="83"/>
      <c r="E331" s="101"/>
    </row>
    <row r="332" spans="1:5" s="14" customFormat="1" ht="15.75" customHeight="1" hidden="1">
      <c r="A332" s="22"/>
      <c r="B332" s="89"/>
      <c r="C332" s="89" t="s">
        <v>600</v>
      </c>
      <c r="D332" s="83"/>
      <c r="E332" s="101"/>
    </row>
    <row r="333" spans="1:5" s="14" customFormat="1" ht="15.75" customHeight="1" hidden="1">
      <c r="A333" s="22"/>
      <c r="B333" s="89"/>
      <c r="C333" s="89" t="s">
        <v>601</v>
      </c>
      <c r="D333" s="83"/>
      <c r="E333" s="101"/>
    </row>
    <row r="334" spans="1:5" s="14" customFormat="1" ht="15.75" customHeight="1">
      <c r="A334" s="22"/>
      <c r="B334" s="89"/>
      <c r="C334" s="89" t="s">
        <v>440</v>
      </c>
      <c r="D334" s="83">
        <f>'[4]미수세금대손충당금'!$O$13</f>
        <v>33789161.228259265</v>
      </c>
      <c r="E334" s="101"/>
    </row>
    <row r="335" spans="1:5" s="14" customFormat="1" ht="15.75" customHeight="1" hidden="1">
      <c r="A335" s="22"/>
      <c r="B335" s="89"/>
      <c r="C335" s="89" t="s">
        <v>602</v>
      </c>
      <c r="D335" s="83"/>
      <c r="E335" s="101"/>
    </row>
    <row r="336" spans="1:5" s="14" customFormat="1" ht="15.75" customHeight="1">
      <c r="A336" s="22"/>
      <c r="B336" s="89"/>
      <c r="C336" s="89" t="s">
        <v>441</v>
      </c>
      <c r="D336" s="83">
        <f>'[4]미수세금대손충당금'!$O$14</f>
        <v>13914577.91910531</v>
      </c>
      <c r="E336" s="101"/>
    </row>
    <row r="337" spans="1:5" s="14" customFormat="1" ht="15.75" customHeight="1" hidden="1">
      <c r="A337" s="22"/>
      <c r="B337" s="89"/>
      <c r="C337" s="89" t="s">
        <v>603</v>
      </c>
      <c r="D337" s="83"/>
      <c r="E337" s="101"/>
    </row>
    <row r="338" spans="1:5" s="14" customFormat="1" ht="15.75" customHeight="1">
      <c r="A338" s="22"/>
      <c r="B338" s="89"/>
      <c r="C338" s="89" t="s">
        <v>442</v>
      </c>
      <c r="D338" s="83">
        <f>'[4]미수세금대손충당금'!$O$15</f>
        <v>13101298.487978484</v>
      </c>
      <c r="E338" s="101"/>
    </row>
    <row r="339" spans="1:5" s="14" customFormat="1" ht="15.75" customHeight="1" hidden="1">
      <c r="A339" s="22"/>
      <c r="B339" s="89"/>
      <c r="C339" s="89" t="s">
        <v>604</v>
      </c>
      <c r="D339" s="83"/>
      <c r="E339" s="101"/>
    </row>
    <row r="340" spans="1:5" s="14" customFormat="1" ht="15.75" customHeight="1" hidden="1">
      <c r="A340" s="22"/>
      <c r="B340" s="89"/>
      <c r="C340" s="89" t="s">
        <v>605</v>
      </c>
      <c r="D340" s="83"/>
      <c r="E340" s="101"/>
    </row>
    <row r="341" spans="1:5" s="14" customFormat="1" ht="15.75" customHeight="1">
      <c r="A341" s="22"/>
      <c r="B341" s="90" t="s">
        <v>205</v>
      </c>
      <c r="C341" s="89"/>
      <c r="D341" s="129">
        <f>SUM(D342:D355)</f>
        <v>495733197</v>
      </c>
      <c r="E341" s="101"/>
    </row>
    <row r="342" spans="1:5" s="14" customFormat="1" ht="15.75" customHeight="1" hidden="1">
      <c r="A342" s="22"/>
      <c r="B342" s="89"/>
      <c r="C342" s="89" t="s">
        <v>367</v>
      </c>
      <c r="D342" s="125"/>
      <c r="E342" s="101"/>
    </row>
    <row r="343" spans="1:5" s="14" customFormat="1" ht="15.75" customHeight="1" hidden="1">
      <c r="A343" s="22"/>
      <c r="B343" s="89"/>
      <c r="C343" s="89" t="s">
        <v>368</v>
      </c>
      <c r="D343" s="125"/>
      <c r="E343" s="101"/>
    </row>
    <row r="344" spans="1:5" s="14" customFormat="1" ht="15.75" customHeight="1">
      <c r="A344" s="22"/>
      <c r="B344" s="89"/>
      <c r="C344" s="89" t="s">
        <v>606</v>
      </c>
      <c r="D344" s="125">
        <f>'[3]일반회계'!$E$50</f>
        <v>28596</v>
      </c>
      <c r="E344" s="101"/>
    </row>
    <row r="345" spans="1:5" s="14" customFormat="1" ht="15.75" customHeight="1" hidden="1">
      <c r="A345" s="22"/>
      <c r="B345" s="89"/>
      <c r="C345" s="89" t="s">
        <v>607</v>
      </c>
      <c r="D345" s="125"/>
      <c r="E345" s="101"/>
    </row>
    <row r="346" spans="1:5" s="14" customFormat="1" ht="15.75" customHeight="1" hidden="1">
      <c r="A346" s="22"/>
      <c r="B346" s="89"/>
      <c r="C346" s="89" t="s">
        <v>608</v>
      </c>
      <c r="D346" s="125"/>
      <c r="E346" s="101"/>
    </row>
    <row r="347" spans="1:5" s="14" customFormat="1" ht="15.75" customHeight="1" hidden="1">
      <c r="A347" s="22"/>
      <c r="B347" s="89"/>
      <c r="C347" s="89" t="s">
        <v>609</v>
      </c>
      <c r="D347" s="125"/>
      <c r="E347" s="101"/>
    </row>
    <row r="348" spans="1:5" s="14" customFormat="1" ht="15.75" customHeight="1" hidden="1">
      <c r="A348" s="22"/>
      <c r="B348" s="89"/>
      <c r="C348" s="89" t="s">
        <v>610</v>
      </c>
      <c r="D348" s="125"/>
      <c r="E348" s="101"/>
    </row>
    <row r="349" spans="1:5" s="14" customFormat="1" ht="15.75" customHeight="1">
      <c r="A349" s="22"/>
      <c r="B349" s="89"/>
      <c r="C349" s="89" t="s">
        <v>611</v>
      </c>
      <c r="D349" s="125">
        <f>'[3]일반회계'!$E$51</f>
        <v>3419029</v>
      </c>
      <c r="E349" s="101"/>
    </row>
    <row r="350" spans="1:5" s="14" customFormat="1" ht="15.75" customHeight="1" hidden="1">
      <c r="A350" s="22"/>
      <c r="B350" s="89"/>
      <c r="C350" s="89" t="s">
        <v>369</v>
      </c>
      <c r="D350" s="125"/>
      <c r="E350" s="101"/>
    </row>
    <row r="351" spans="1:5" s="14" customFormat="1" ht="15.75" customHeight="1">
      <c r="A351" s="22"/>
      <c r="B351" s="89"/>
      <c r="C351" s="89" t="s">
        <v>612</v>
      </c>
      <c r="D351" s="125">
        <f>'[3]일반회계'!$E$52</f>
        <v>5035</v>
      </c>
      <c r="E351" s="101"/>
    </row>
    <row r="352" spans="1:5" s="14" customFormat="1" ht="15.75" customHeight="1" hidden="1">
      <c r="A352" s="22"/>
      <c r="B352" s="89"/>
      <c r="C352" s="89" t="s">
        <v>443</v>
      </c>
      <c r="D352" s="125"/>
      <c r="E352" s="101"/>
    </row>
    <row r="353" spans="1:5" s="14" customFormat="1" ht="15.75" customHeight="1">
      <c r="A353" s="22"/>
      <c r="B353" s="89"/>
      <c r="C353" s="89" t="s">
        <v>370</v>
      </c>
      <c r="D353" s="125">
        <f>'[3]일반회계'!$E$53</f>
        <v>492165957</v>
      </c>
      <c r="E353" s="101"/>
    </row>
    <row r="354" spans="1:5" s="14" customFormat="1" ht="15.75" customHeight="1" hidden="1">
      <c r="A354" s="22"/>
      <c r="B354" s="89"/>
      <c r="C354" s="89" t="s">
        <v>613</v>
      </c>
      <c r="D354" s="125"/>
      <c r="E354" s="101"/>
    </row>
    <row r="355" spans="1:5" s="14" customFormat="1" ht="15.75" customHeight="1">
      <c r="A355" s="22"/>
      <c r="B355" s="89"/>
      <c r="C355" s="89" t="s">
        <v>614</v>
      </c>
      <c r="D355" s="125">
        <f>'[3]일반회계'!$E$54</f>
        <v>114580</v>
      </c>
      <c r="E355" s="101"/>
    </row>
    <row r="356" spans="1:5" s="14" customFormat="1" ht="15.75" customHeight="1" hidden="1">
      <c r="A356" s="22"/>
      <c r="B356" s="47" t="s">
        <v>615</v>
      </c>
      <c r="C356" s="48"/>
      <c r="D356" s="92">
        <f>D357</f>
        <v>0</v>
      </c>
      <c r="E356" s="101"/>
    </row>
    <row r="357" spans="1:5" s="14" customFormat="1" ht="15.75" customHeight="1" hidden="1">
      <c r="A357" s="22"/>
      <c r="B357" s="50"/>
      <c r="C357" s="51" t="s">
        <v>616</v>
      </c>
      <c r="D357" s="83"/>
      <c r="E357" s="101"/>
    </row>
    <row r="358" spans="1:5" s="14" customFormat="1" ht="15.75" customHeight="1" hidden="1">
      <c r="A358" s="22"/>
      <c r="B358" s="47" t="s">
        <v>617</v>
      </c>
      <c r="C358" s="48"/>
      <c r="D358" s="92">
        <f>D359</f>
        <v>0</v>
      </c>
      <c r="E358" s="101"/>
    </row>
    <row r="359" spans="1:5" s="14" customFormat="1" ht="15.75" customHeight="1" hidden="1">
      <c r="A359" s="22"/>
      <c r="B359" s="50"/>
      <c r="C359" s="51" t="s">
        <v>618</v>
      </c>
      <c r="D359" s="83"/>
      <c r="E359" s="101"/>
    </row>
    <row r="360" spans="1:5" s="14" customFormat="1" ht="15.75" customHeight="1">
      <c r="A360" s="22"/>
      <c r="B360" s="47" t="s">
        <v>619</v>
      </c>
      <c r="C360" s="48"/>
      <c r="D360" s="92">
        <f>D361</f>
        <v>47660910</v>
      </c>
      <c r="E360" s="101"/>
    </row>
    <row r="361" spans="1:5" s="14" customFormat="1" ht="15.75" customHeight="1">
      <c r="A361" s="22"/>
      <c r="B361" s="50"/>
      <c r="C361" s="51" t="s">
        <v>620</v>
      </c>
      <c r="D361" s="83">
        <f>'[3]일반회계'!$E$78</f>
        <v>47660910</v>
      </c>
      <c r="E361" s="101"/>
    </row>
    <row r="362" spans="1:5" s="14" customFormat="1" ht="15.75" customHeight="1">
      <c r="A362" s="22"/>
      <c r="B362" s="13"/>
      <c r="C362" s="13"/>
      <c r="D362" s="93"/>
      <c r="E362" s="101"/>
    </row>
    <row r="363" spans="1:5" s="14" customFormat="1" ht="15.75" customHeight="1" thickBot="1">
      <c r="A363" s="207" t="s">
        <v>3</v>
      </c>
      <c r="B363" s="208"/>
      <c r="C363" s="208"/>
      <c r="D363" s="97" t="s">
        <v>18</v>
      </c>
      <c r="E363" s="99">
        <f>E8-E80</f>
        <v>90443161320.79056</v>
      </c>
    </row>
    <row r="364" spans="1:5" s="14" customFormat="1" ht="15.75" customHeight="1" thickBot="1" thickTop="1">
      <c r="A364" s="28"/>
      <c r="B364" s="29"/>
      <c r="C364" s="29"/>
      <c r="D364" s="103"/>
      <c r="E364" s="104"/>
    </row>
    <row r="365" ht="15.75" customHeight="1"/>
    <row r="366" ht="15.75" customHeight="1"/>
    <row r="367" ht="15.75" customHeight="1"/>
    <row r="368" ht="15.75" customHeight="1"/>
    <row r="369" ht="15.75" customHeight="1">
      <c r="E369" s="3" t="s">
        <v>42</v>
      </c>
    </row>
    <row r="370" ht="15.75" customHeight="1">
      <c r="C370" s="1" t="s">
        <v>8</v>
      </c>
    </row>
    <row r="371" ht="15.75" customHeight="1"/>
    <row r="372" ht="15.75" customHeight="1"/>
    <row r="373" ht="15.75" customHeight="1"/>
    <row r="374" ht="15.75" customHeight="1"/>
  </sheetData>
  <mergeCells count="7">
    <mergeCell ref="A363:C363"/>
    <mergeCell ref="A1:E1"/>
    <mergeCell ref="A3:E3"/>
    <mergeCell ref="A8:C8"/>
    <mergeCell ref="A80:C80"/>
    <mergeCell ref="A5:C6"/>
    <mergeCell ref="D5:E6"/>
  </mergeCells>
  <printOptions horizontalCentered="1"/>
  <pageMargins left="0.2362204724409449" right="0.2362204724409449" top="0.7874015748031497" bottom="0.8661417322834646" header="0.5118110236220472" footer="0.5118110236220472"/>
  <pageSetup firstPageNumber="40" useFirstPageNumber="1" horizontalDpi="600" verticalDpi="600" orientation="portrait" paperSize="9" scale="88" r:id="rId1"/>
  <headerFooter alignWithMargins="0"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workbookViewId="0" topLeftCell="A1">
      <selection activeCell="F12" sqref="F12"/>
    </sheetView>
  </sheetViews>
  <sheetFormatPr defaultColWidth="8.88671875" defaultRowHeight="13.5"/>
  <cols>
    <col min="1" max="1" width="5.6640625" style="0" customWidth="1"/>
    <col min="2" max="2" width="22.10546875" style="0" customWidth="1"/>
    <col min="3" max="3" width="18.10546875" style="0" customWidth="1"/>
    <col min="4" max="4" width="19.3359375" style="0" customWidth="1"/>
    <col min="5" max="5" width="13.99609375" style="0" bestFit="1" customWidth="1"/>
  </cols>
  <sheetData>
    <row r="1" spans="1:7" s="148" customFormat="1" ht="22.5">
      <c r="A1" s="199" t="s">
        <v>32</v>
      </c>
      <c r="B1" s="199"/>
      <c r="C1" s="199"/>
      <c r="D1" s="199"/>
      <c r="E1" s="155"/>
      <c r="F1" s="155"/>
      <c r="G1" s="155"/>
    </row>
    <row r="2" spans="1:3" s="148" customFormat="1" ht="22.5">
      <c r="A2" s="156"/>
      <c r="B2" s="156"/>
      <c r="C2" s="155"/>
    </row>
    <row r="3" spans="1:7" s="148" customFormat="1" ht="18" customHeight="1">
      <c r="A3" s="200" t="s">
        <v>445</v>
      </c>
      <c r="B3" s="200"/>
      <c r="C3" s="200"/>
      <c r="D3" s="200"/>
      <c r="E3" s="149"/>
      <c r="F3" s="149"/>
      <c r="G3" s="149"/>
    </row>
    <row r="4" spans="1:7" s="162" customFormat="1" ht="15.75" customHeight="1" thickBot="1">
      <c r="A4" s="150" t="str">
        <f>재정상태!A4</f>
        <v>사천시 일반회계</v>
      </c>
      <c r="B4" s="150"/>
      <c r="C4" s="150"/>
      <c r="D4" s="8" t="s">
        <v>27</v>
      </c>
      <c r="E4" s="152"/>
      <c r="F4" s="152"/>
      <c r="G4" s="152" t="s">
        <v>18</v>
      </c>
    </row>
    <row r="5" spans="1:4" s="163" customFormat="1" ht="33.75" customHeight="1">
      <c r="A5" s="221" t="s">
        <v>210</v>
      </c>
      <c r="B5" s="222"/>
      <c r="C5" s="223" t="s">
        <v>211</v>
      </c>
      <c r="D5" s="224"/>
    </row>
    <row r="6" spans="1:4" s="107" customFormat="1" ht="33.75" customHeight="1">
      <c r="A6" s="146" t="s">
        <v>212</v>
      </c>
      <c r="B6" s="147"/>
      <c r="C6" s="115"/>
      <c r="D6" s="118">
        <f>1492463603195+1</f>
        <v>1492463603196</v>
      </c>
    </row>
    <row r="7" spans="1:4" s="107" customFormat="1" ht="18.75" customHeight="1">
      <c r="A7" s="144"/>
      <c r="B7" s="145"/>
      <c r="C7" s="106"/>
      <c r="D7" s="87"/>
    </row>
    <row r="8" spans="1:4" s="108" customFormat="1" ht="27.75" customHeight="1">
      <c r="A8" s="225" t="s">
        <v>213</v>
      </c>
      <c r="B8" s="226"/>
      <c r="C8" s="31"/>
      <c r="D8" s="119">
        <f>재정운영!E363</f>
        <v>90443161320.79056</v>
      </c>
    </row>
    <row r="9" spans="1:4" s="108" customFormat="1" ht="15.75" customHeight="1">
      <c r="A9" s="112"/>
      <c r="B9" s="114"/>
      <c r="C9" s="31"/>
      <c r="D9" s="119"/>
    </row>
    <row r="10" spans="1:4" s="109" customFormat="1" ht="25.5" customHeight="1">
      <c r="A10" s="217" t="s">
        <v>214</v>
      </c>
      <c r="B10" s="218"/>
      <c r="C10" s="106" t="s">
        <v>18</v>
      </c>
      <c r="D10" s="87">
        <f>C11+C12+C13</f>
        <v>137000000</v>
      </c>
    </row>
    <row r="11" spans="1:4" s="109" customFormat="1" ht="25.5" customHeight="1" hidden="1">
      <c r="A11" s="113"/>
      <c r="B11" s="116" t="s">
        <v>629</v>
      </c>
      <c r="C11" s="11"/>
      <c r="D11" s="87"/>
    </row>
    <row r="12" spans="1:4" s="109" customFormat="1" ht="25.5" customHeight="1">
      <c r="A12" s="113"/>
      <c r="B12" s="116" t="s">
        <v>630</v>
      </c>
      <c r="C12" s="11">
        <f>'[3]일반회계'!$G$115</f>
        <v>137000000</v>
      </c>
      <c r="D12" s="87"/>
    </row>
    <row r="13" spans="1:4" s="109" customFormat="1" ht="25.5" customHeight="1">
      <c r="A13" s="120"/>
      <c r="B13" s="116" t="s">
        <v>621</v>
      </c>
      <c r="C13" s="32"/>
      <c r="D13" s="88"/>
    </row>
    <row r="14" spans="1:4" s="109" customFormat="1" ht="15" customHeight="1">
      <c r="A14" s="120"/>
      <c r="B14" s="116"/>
      <c r="C14" s="32"/>
      <c r="D14" s="88"/>
    </row>
    <row r="15" spans="1:4" s="109" customFormat="1" ht="25.5" customHeight="1">
      <c r="A15" s="217" t="s">
        <v>215</v>
      </c>
      <c r="B15" s="218"/>
      <c r="C15" s="106" t="s">
        <v>28</v>
      </c>
      <c r="D15" s="87">
        <f>C16+C17</f>
        <v>0</v>
      </c>
    </row>
    <row r="16" spans="1:4" s="109" customFormat="1" ht="25.5" customHeight="1" hidden="1">
      <c r="A16" s="113"/>
      <c r="B16" s="116" t="s">
        <v>623</v>
      </c>
      <c r="C16" s="106"/>
      <c r="D16" s="87"/>
    </row>
    <row r="17" spans="1:4" s="109" customFormat="1" ht="25.5" customHeight="1">
      <c r="A17" s="120"/>
      <c r="B17" s="116" t="s">
        <v>622</v>
      </c>
      <c r="C17" s="11"/>
      <c r="D17" s="88"/>
    </row>
    <row r="18" spans="1:4" s="109" customFormat="1" ht="13.5" customHeight="1">
      <c r="A18" s="120"/>
      <c r="B18" s="116"/>
      <c r="C18" s="32"/>
      <c r="D18" s="88"/>
    </row>
    <row r="19" spans="1:5" s="105" customFormat="1" ht="27" customHeight="1" thickBot="1">
      <c r="A19" s="219" t="s">
        <v>216</v>
      </c>
      <c r="B19" s="220"/>
      <c r="C19" s="35" t="s">
        <v>28</v>
      </c>
      <c r="D19" s="124">
        <f>D6+D8+D10-D15</f>
        <v>1583043764516.7905</v>
      </c>
      <c r="E19" s="117"/>
    </row>
    <row r="20" spans="1:5" s="5" customFormat="1" ht="13.5" thickBot="1" thickTop="1">
      <c r="A20" s="121"/>
      <c r="B20" s="10"/>
      <c r="C20" s="122"/>
      <c r="D20" s="123"/>
      <c r="E20" s="45"/>
    </row>
    <row r="21" spans="1:4" s="5" customFormat="1" ht="12">
      <c r="A21" s="110"/>
      <c r="B21" s="110"/>
      <c r="C21" s="110"/>
      <c r="D21" s="110"/>
    </row>
    <row r="22" s="111" customFormat="1" ht="12">
      <c r="D22" s="111">
        <f>재정상태!E334</f>
        <v>1583043764517</v>
      </c>
    </row>
    <row r="23" ht="13.5">
      <c r="D23" s="41">
        <f>D19-D22</f>
        <v>-0.20947265625</v>
      </c>
    </row>
  </sheetData>
  <mergeCells count="8">
    <mergeCell ref="A1:D1"/>
    <mergeCell ref="A3:D3"/>
    <mergeCell ref="C5:D5"/>
    <mergeCell ref="A8:B8"/>
    <mergeCell ref="A10:B10"/>
    <mergeCell ref="A15:B15"/>
    <mergeCell ref="A19:B19"/>
    <mergeCell ref="A5:B5"/>
  </mergeCells>
  <printOptions horizontalCentered="1"/>
  <pageMargins left="1.05" right="0.7480314960629921" top="0.984251968503937" bottom="0.984251968503937" header="0.5118110236220472" footer="0.5118110236220472"/>
  <pageSetup firstPageNumber="45" useFirstPageNumber="1" horizontalDpi="600" verticalDpi="600" orientation="portrait" paperSize="9" scale="90" r:id="rId2"/>
  <headerFooter alignWithMargins="0"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HHG</dc:creator>
  <cp:keywords/>
  <dc:description/>
  <cp:lastModifiedBy>KimHeon</cp:lastModifiedBy>
  <cp:lastPrinted>2008-05-26T04:59:48Z</cp:lastPrinted>
  <dcterms:created xsi:type="dcterms:W3CDTF">2005-11-25T04:03:49Z</dcterms:created>
  <dcterms:modified xsi:type="dcterms:W3CDTF">2008-06-02T04:23:25Z</dcterms:modified>
  <cp:category/>
  <cp:version/>
  <cp:contentType/>
  <cp:contentStatus/>
</cp:coreProperties>
</file>